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5\"/>
    </mc:Choice>
  </mc:AlternateContent>
  <bookViews>
    <workbookView xWindow="345" yWindow="-135" windowWidth="11340" windowHeight="6270"/>
  </bookViews>
  <sheets>
    <sheet name="Master Expend Table" sheetId="43" r:id="rId1"/>
    <sheet name="System" sheetId="38" r:id="rId2"/>
    <sheet name="ALEX TC" sheetId="1" r:id="rId3"/>
    <sheet name="ARCCATC" sheetId="48" r:id="rId4"/>
    <sheet name="ANOKARAM CC" sheetId="11" r:id="rId5"/>
    <sheet name="ANOKA TC" sheetId="12" r:id="rId6"/>
    <sheet name="BSU &amp; TC" sheetId="44" r:id="rId7"/>
    <sheet name="BEMIDJI SU" sheetId="37" r:id="rId8"/>
    <sheet name="NTC-Bemidji" sheetId="45" r:id="rId9"/>
    <sheet name="CENTRAL LAKES" sheetId="36" r:id="rId10"/>
    <sheet name="CENTURY" sheetId="35" r:id="rId11"/>
    <sheet name="DAKCTY TC" sheetId="34" r:id="rId12"/>
    <sheet name="FDL CC" sheetId="32" r:id="rId13"/>
    <sheet name="HENN TC" sheetId="31" r:id="rId14"/>
    <sheet name="INVER HILLS" sheetId="29" r:id="rId15"/>
    <sheet name="LAKE SUPERIOR" sheetId="27" r:id="rId16"/>
    <sheet name="METRO SU" sheetId="25" r:id="rId17"/>
    <sheet name="MPLS COLLEGE" sheetId="24" r:id="rId18"/>
    <sheet name="MN SC-SOUTHEAST" sheetId="23" r:id="rId19"/>
    <sheet name="MINNESOTA STATE COLLEGE" sheetId="46" r:id="rId20"/>
    <sheet name="MSU MOORHEAD" sheetId="20" r:id="rId21"/>
    <sheet name="MSU MANKATO" sheetId="22" r:id="rId22"/>
    <sheet name="MN WEST" sheetId="21" r:id="rId23"/>
    <sheet name="NORMANDALE" sheetId="19" r:id="rId24"/>
    <sheet name="NO HENN CC" sheetId="18" r:id="rId25"/>
    <sheet name="NHED" sheetId="39" r:id="rId26"/>
    <sheet name="HIBBING" sheetId="30" r:id="rId27"/>
    <sheet name="ITASCA CC" sheetId="28" r:id="rId28"/>
    <sheet name="MESABI RANGE" sheetId="40" r:id="rId29"/>
    <sheet name="RAINY RIVER" sheetId="14" r:id="rId30"/>
    <sheet name="VERMILION" sheetId="41" r:id="rId31"/>
    <sheet name="NORTHLAND" sheetId="17" r:id="rId32"/>
    <sheet name="PINE TC" sheetId="15" r:id="rId33"/>
    <sheet name="RIDGEWATER" sheetId="13" r:id="rId34"/>
    <sheet name="RIVERLAND" sheetId="10" r:id="rId35"/>
    <sheet name="ROCHESTER" sheetId="9" r:id="rId36"/>
    <sheet name="SAINT PAUL" sheetId="4" r:id="rId37"/>
    <sheet name="SOUTH CENTRAL" sheetId="8" r:id="rId38"/>
    <sheet name="SOUTHWEST MN SU" sheetId="7" r:id="rId39"/>
    <sheet name="ST CLOUD SU" sheetId="6" r:id="rId40"/>
    <sheet name="ST CLOUD TCC" sheetId="5" r:id="rId41"/>
    <sheet name="WINONA SU" sheetId="2" r:id="rId42"/>
    <sheet name="Sheet1" sheetId="47" r:id="rId43"/>
  </sheets>
  <calcPr calcId="152511"/>
</workbook>
</file>

<file path=xl/calcChain.xml><?xml version="1.0" encoding="utf-8"?>
<calcChain xmlns="http://schemas.openxmlformats.org/spreadsheetml/2006/main">
  <c r="C7" i="47" l="1"/>
  <c r="B7" i="47"/>
  <c r="B29" i="48" l="1"/>
  <c r="H9" i="48"/>
  <c r="A1" i="48"/>
  <c r="J7" i="43"/>
  <c r="J9" i="48" s="1"/>
  <c r="I7" i="43"/>
  <c r="I9" i="48" s="1"/>
  <c r="H7" i="43"/>
  <c r="G7" i="43"/>
  <c r="G9" i="48" s="1"/>
  <c r="E7" i="43"/>
  <c r="E9" i="48" s="1"/>
  <c r="D7" i="43"/>
  <c r="D9" i="48" s="1"/>
  <c r="C7" i="43"/>
  <c r="C9" i="48" s="1"/>
  <c r="B7" i="43"/>
  <c r="B9" i="48" s="1"/>
  <c r="K7" i="43" l="1"/>
  <c r="J11" i="48"/>
  <c r="K9" i="48"/>
  <c r="B27" i="48"/>
  <c r="K24" i="43"/>
  <c r="D11" i="48" l="1"/>
  <c r="D12" i="48" s="1"/>
  <c r="C11" i="48"/>
  <c r="C12" i="48" s="1"/>
  <c r="I11" i="48"/>
  <c r="I12" i="48" s="1"/>
  <c r="I14" i="48" s="1"/>
  <c r="C14" i="48" s="1"/>
  <c r="J12" i="48"/>
  <c r="J15" i="48" s="1"/>
  <c r="J18" i="48" s="1"/>
  <c r="J22" i="48" s="1"/>
  <c r="B11" i="48"/>
  <c r="B12" i="48" s="1"/>
  <c r="G11" i="48"/>
  <c r="G12" i="48" s="1"/>
  <c r="H11" i="48"/>
  <c r="H12" i="48" s="1"/>
  <c r="E11" i="48"/>
  <c r="E12" i="48" s="1"/>
  <c r="B9" i="45"/>
  <c r="B27" i="45" s="1"/>
  <c r="C9" i="45"/>
  <c r="D9" i="45"/>
  <c r="E9" i="45"/>
  <c r="G9" i="45"/>
  <c r="H9" i="45"/>
  <c r="I9" i="45"/>
  <c r="J9" i="45"/>
  <c r="J11" i="45" s="1"/>
  <c r="B10" i="43"/>
  <c r="B9" i="37"/>
  <c r="B27" i="37" s="1"/>
  <c r="C9" i="37"/>
  <c r="D9" i="37"/>
  <c r="E9" i="37"/>
  <c r="G9" i="37"/>
  <c r="H9" i="37"/>
  <c r="I9" i="37"/>
  <c r="J9" i="37"/>
  <c r="J11" i="37" s="1"/>
  <c r="J12" i="37" s="1"/>
  <c r="J15" i="37" s="1"/>
  <c r="J18" i="37" s="1"/>
  <c r="J22" i="37" s="1"/>
  <c r="I9" i="2"/>
  <c r="G9" i="2"/>
  <c r="I9" i="5"/>
  <c r="G9" i="5"/>
  <c r="I9" i="6"/>
  <c r="G9" i="6"/>
  <c r="I9" i="7"/>
  <c r="G9" i="7"/>
  <c r="I9" i="8"/>
  <c r="G9" i="8"/>
  <c r="I9" i="4"/>
  <c r="G9" i="4"/>
  <c r="I9" i="9"/>
  <c r="G9" i="9"/>
  <c r="I9" i="10"/>
  <c r="G9" i="10"/>
  <c r="I9" i="13"/>
  <c r="G9" i="13"/>
  <c r="I9" i="15"/>
  <c r="G9" i="15"/>
  <c r="I9" i="17"/>
  <c r="G9" i="17"/>
  <c r="I9" i="41"/>
  <c r="G9" i="41"/>
  <c r="I9" i="14"/>
  <c r="G9" i="14"/>
  <c r="I9" i="40"/>
  <c r="G9" i="40"/>
  <c r="I9" i="28"/>
  <c r="G9" i="28"/>
  <c r="I9" i="30"/>
  <c r="G9" i="30"/>
  <c r="I9" i="18"/>
  <c r="G9" i="18"/>
  <c r="I9" i="19"/>
  <c r="G9" i="19"/>
  <c r="I9" i="21"/>
  <c r="G9" i="21"/>
  <c r="I9" i="22"/>
  <c r="G9" i="22"/>
  <c r="I9" i="20"/>
  <c r="G9" i="20"/>
  <c r="I9" i="46"/>
  <c r="G9" i="46"/>
  <c r="I9" i="23"/>
  <c r="G9" i="23"/>
  <c r="I9" i="24"/>
  <c r="G9" i="24"/>
  <c r="I9" i="25"/>
  <c r="G9" i="25"/>
  <c r="I9" i="27"/>
  <c r="G9" i="27"/>
  <c r="I9" i="29"/>
  <c r="G9" i="29"/>
  <c r="I9" i="31"/>
  <c r="G9" i="31"/>
  <c r="I9" i="32"/>
  <c r="G9" i="32"/>
  <c r="I9" i="34"/>
  <c r="G9" i="34"/>
  <c r="I9" i="35"/>
  <c r="G9" i="35"/>
  <c r="I9" i="36"/>
  <c r="G9" i="36"/>
  <c r="I9" i="12"/>
  <c r="G9" i="12"/>
  <c r="I9" i="11"/>
  <c r="G9" i="11"/>
  <c r="I9" i="1"/>
  <c r="G9" i="1"/>
  <c r="G10" i="43"/>
  <c r="G30" i="43"/>
  <c r="I10" i="43"/>
  <c r="I30" i="43"/>
  <c r="E10" i="43"/>
  <c r="D10" i="43"/>
  <c r="C10" i="43"/>
  <c r="J10" i="43"/>
  <c r="H10" i="43"/>
  <c r="K6" i="43"/>
  <c r="K8" i="43"/>
  <c r="K9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5" i="43"/>
  <c r="K26" i="43"/>
  <c r="K27" i="43"/>
  <c r="K28" i="43"/>
  <c r="K29" i="43"/>
  <c r="B30" i="43"/>
  <c r="C30" i="43"/>
  <c r="C9" i="39" s="1"/>
  <c r="D30" i="43"/>
  <c r="E30" i="43"/>
  <c r="H30" i="43"/>
  <c r="J30" i="43"/>
  <c r="J9" i="39" s="1"/>
  <c r="K31" i="43"/>
  <c r="K32" i="43"/>
  <c r="K33" i="43"/>
  <c r="K34" i="43"/>
  <c r="K35" i="43"/>
  <c r="K36" i="43"/>
  <c r="K37" i="43"/>
  <c r="K38" i="43"/>
  <c r="K39" i="43"/>
  <c r="K40" i="43"/>
  <c r="K41" i="43"/>
  <c r="K42" i="43"/>
  <c r="K43" i="43"/>
  <c r="K44" i="43"/>
  <c r="K45" i="43"/>
  <c r="K46" i="43"/>
  <c r="K47" i="43"/>
  <c r="B29" i="39"/>
  <c r="B29" i="44"/>
  <c r="J9" i="46"/>
  <c r="J11" i="46" s="1"/>
  <c r="H9" i="46"/>
  <c r="E9" i="46"/>
  <c r="D9" i="46"/>
  <c r="C9" i="46"/>
  <c r="B9" i="46"/>
  <c r="A1" i="46"/>
  <c r="A1" i="45"/>
  <c r="A1" i="44"/>
  <c r="J9" i="2"/>
  <c r="J11" i="2" s="1"/>
  <c r="J12" i="2" s="1"/>
  <c r="J15" i="2" s="1"/>
  <c r="J18" i="2" s="1"/>
  <c r="J22" i="2" s="1"/>
  <c r="H9" i="2"/>
  <c r="E9" i="2"/>
  <c r="D9" i="2"/>
  <c r="C9" i="2"/>
  <c r="B9" i="2"/>
  <c r="B27" i="2" s="1"/>
  <c r="J9" i="5"/>
  <c r="J11" i="5" s="1"/>
  <c r="J12" i="5" s="1"/>
  <c r="J15" i="5" s="1"/>
  <c r="J18" i="5" s="1"/>
  <c r="J22" i="5" s="1"/>
  <c r="H9" i="5"/>
  <c r="E9" i="5"/>
  <c r="D9" i="5"/>
  <c r="C9" i="5"/>
  <c r="B9" i="5"/>
  <c r="B27" i="5" s="1"/>
  <c r="J9" i="6"/>
  <c r="J11" i="6" s="1"/>
  <c r="J12" i="6" s="1"/>
  <c r="J15" i="6" s="1"/>
  <c r="J18" i="6" s="1"/>
  <c r="J22" i="6" s="1"/>
  <c r="H9" i="6"/>
  <c r="E9" i="6"/>
  <c r="D9" i="6"/>
  <c r="C9" i="6"/>
  <c r="B9" i="6"/>
  <c r="B27" i="6" s="1"/>
  <c r="J9" i="7"/>
  <c r="J11" i="7" s="1"/>
  <c r="J12" i="7" s="1"/>
  <c r="J15" i="7" s="1"/>
  <c r="J18" i="7" s="1"/>
  <c r="J22" i="7" s="1"/>
  <c r="H9" i="7"/>
  <c r="E9" i="7"/>
  <c r="D9" i="7"/>
  <c r="C9" i="7"/>
  <c r="B9" i="7"/>
  <c r="B27" i="7" s="1"/>
  <c r="J9" i="8"/>
  <c r="J11" i="8" s="1"/>
  <c r="J12" i="8" s="1"/>
  <c r="J15" i="8" s="1"/>
  <c r="J18" i="8" s="1"/>
  <c r="J22" i="8" s="1"/>
  <c r="H9" i="8"/>
  <c r="E9" i="8"/>
  <c r="D9" i="8"/>
  <c r="C9" i="8"/>
  <c r="B9" i="8"/>
  <c r="B27" i="8" s="1"/>
  <c r="J9" i="4"/>
  <c r="J11" i="4" s="1"/>
  <c r="J12" i="4" s="1"/>
  <c r="J15" i="4" s="1"/>
  <c r="J18" i="4" s="1"/>
  <c r="J22" i="4" s="1"/>
  <c r="H9" i="4"/>
  <c r="E9" i="4"/>
  <c r="D9" i="4"/>
  <c r="C9" i="4"/>
  <c r="B9" i="4"/>
  <c r="B27" i="4" s="1"/>
  <c r="J9" i="9"/>
  <c r="J11" i="9" s="1"/>
  <c r="J12" i="9" s="1"/>
  <c r="J15" i="9" s="1"/>
  <c r="J18" i="9" s="1"/>
  <c r="J22" i="9" s="1"/>
  <c r="H9" i="9"/>
  <c r="E9" i="9"/>
  <c r="D9" i="9"/>
  <c r="C9" i="9"/>
  <c r="B9" i="9"/>
  <c r="B27" i="9" s="1"/>
  <c r="J9" i="10"/>
  <c r="J11" i="10" s="1"/>
  <c r="J12" i="10" s="1"/>
  <c r="J15" i="10" s="1"/>
  <c r="J18" i="10" s="1"/>
  <c r="J22" i="10" s="1"/>
  <c r="H9" i="10"/>
  <c r="E9" i="10"/>
  <c r="D9" i="10"/>
  <c r="C9" i="10"/>
  <c r="B9" i="10"/>
  <c r="B27" i="10" s="1"/>
  <c r="J9" i="13"/>
  <c r="J11" i="13" s="1"/>
  <c r="J12" i="13" s="1"/>
  <c r="J15" i="13" s="1"/>
  <c r="J18" i="13" s="1"/>
  <c r="J22" i="13" s="1"/>
  <c r="H9" i="13"/>
  <c r="E9" i="13"/>
  <c r="D9" i="13"/>
  <c r="C9" i="13"/>
  <c r="B9" i="13"/>
  <c r="B27" i="13" s="1"/>
  <c r="J9" i="15"/>
  <c r="J11" i="15" s="1"/>
  <c r="J12" i="15" s="1"/>
  <c r="J15" i="15" s="1"/>
  <c r="J18" i="15" s="1"/>
  <c r="J22" i="15" s="1"/>
  <c r="H9" i="15"/>
  <c r="E9" i="15"/>
  <c r="D9" i="15"/>
  <c r="C9" i="15"/>
  <c r="B9" i="15"/>
  <c r="J9" i="17"/>
  <c r="J11" i="17" s="1"/>
  <c r="J12" i="17" s="1"/>
  <c r="J15" i="17" s="1"/>
  <c r="J18" i="17" s="1"/>
  <c r="J22" i="17" s="1"/>
  <c r="H9" i="17"/>
  <c r="E9" i="17"/>
  <c r="D9" i="17"/>
  <c r="C9" i="17"/>
  <c r="B9" i="17"/>
  <c r="B27" i="17" s="1"/>
  <c r="J9" i="41"/>
  <c r="J11" i="41" s="1"/>
  <c r="H9" i="41"/>
  <c r="E9" i="41"/>
  <c r="D9" i="41"/>
  <c r="C9" i="41"/>
  <c r="B9" i="41"/>
  <c r="B27" i="41" s="1"/>
  <c r="J9" i="14"/>
  <c r="H9" i="14"/>
  <c r="E9" i="14"/>
  <c r="D9" i="14"/>
  <c r="C9" i="14"/>
  <c r="B9" i="14"/>
  <c r="B27" i="14" s="1"/>
  <c r="J9" i="40"/>
  <c r="H9" i="40"/>
  <c r="E9" i="40"/>
  <c r="D9" i="40"/>
  <c r="C9" i="40"/>
  <c r="B9" i="40"/>
  <c r="B27" i="40" s="1"/>
  <c r="J9" i="28"/>
  <c r="H9" i="28"/>
  <c r="E9" i="28"/>
  <c r="D9" i="28"/>
  <c r="C9" i="28"/>
  <c r="B9" i="28"/>
  <c r="B27" i="28" s="1"/>
  <c r="J9" i="30"/>
  <c r="J11" i="30" s="1"/>
  <c r="J12" i="30" s="1"/>
  <c r="J15" i="30" s="1"/>
  <c r="J18" i="30" s="1"/>
  <c r="J22" i="30" s="1"/>
  <c r="H9" i="30"/>
  <c r="E9" i="30"/>
  <c r="D9" i="30"/>
  <c r="C9" i="30"/>
  <c r="B9" i="30"/>
  <c r="B27" i="30" s="1"/>
  <c r="J9" i="18"/>
  <c r="J11" i="18" s="1"/>
  <c r="J12" i="18" s="1"/>
  <c r="J15" i="18" s="1"/>
  <c r="J18" i="18" s="1"/>
  <c r="J22" i="18" s="1"/>
  <c r="H9" i="18"/>
  <c r="E9" i="18"/>
  <c r="D9" i="18"/>
  <c r="C9" i="18"/>
  <c r="B9" i="18"/>
  <c r="J9" i="19"/>
  <c r="J11" i="19" s="1"/>
  <c r="H9" i="19"/>
  <c r="E9" i="19"/>
  <c r="D9" i="19"/>
  <c r="C9" i="19"/>
  <c r="B9" i="19"/>
  <c r="B27" i="19" s="1"/>
  <c r="J9" i="21"/>
  <c r="J11" i="21" s="1"/>
  <c r="J12" i="21" s="1"/>
  <c r="J15" i="21" s="1"/>
  <c r="J18" i="21" s="1"/>
  <c r="J22" i="21" s="1"/>
  <c r="H9" i="21"/>
  <c r="E9" i="21"/>
  <c r="D9" i="21"/>
  <c r="C9" i="21"/>
  <c r="B9" i="21"/>
  <c r="B27" i="21" s="1"/>
  <c r="J9" i="22"/>
  <c r="J11" i="22" s="1"/>
  <c r="J12" i="22" s="1"/>
  <c r="J15" i="22" s="1"/>
  <c r="J18" i="22" s="1"/>
  <c r="J22" i="22" s="1"/>
  <c r="H9" i="22"/>
  <c r="E9" i="22"/>
  <c r="D9" i="22"/>
  <c r="C9" i="22"/>
  <c r="B9" i="22"/>
  <c r="J9" i="20"/>
  <c r="J11" i="20" s="1"/>
  <c r="J12" i="20" s="1"/>
  <c r="J15" i="20" s="1"/>
  <c r="J18" i="20" s="1"/>
  <c r="J22" i="20" s="1"/>
  <c r="H9" i="20"/>
  <c r="E9" i="20"/>
  <c r="D9" i="20"/>
  <c r="C9" i="20"/>
  <c r="B9" i="20"/>
  <c r="B27" i="20" s="1"/>
  <c r="J9" i="23"/>
  <c r="J11" i="23" s="1"/>
  <c r="J12" i="23" s="1"/>
  <c r="J15" i="23" s="1"/>
  <c r="J18" i="23" s="1"/>
  <c r="J22" i="23" s="1"/>
  <c r="H9" i="23"/>
  <c r="E9" i="23"/>
  <c r="D9" i="23"/>
  <c r="C9" i="23"/>
  <c r="B9" i="23"/>
  <c r="J9" i="24"/>
  <c r="J11" i="24" s="1"/>
  <c r="J12" i="24" s="1"/>
  <c r="J15" i="24" s="1"/>
  <c r="J18" i="24" s="1"/>
  <c r="J22" i="24" s="1"/>
  <c r="H9" i="24"/>
  <c r="E9" i="24"/>
  <c r="D9" i="24"/>
  <c r="C9" i="24"/>
  <c r="B9" i="24"/>
  <c r="J9" i="25"/>
  <c r="J11" i="25" s="1"/>
  <c r="J12" i="25" s="1"/>
  <c r="J15" i="25" s="1"/>
  <c r="J18" i="25" s="1"/>
  <c r="J22" i="25" s="1"/>
  <c r="H9" i="25"/>
  <c r="E9" i="25"/>
  <c r="D9" i="25"/>
  <c r="C9" i="25"/>
  <c r="B9" i="25"/>
  <c r="B27" i="25" s="1"/>
  <c r="J9" i="27"/>
  <c r="J11" i="27" s="1"/>
  <c r="J12" i="27" s="1"/>
  <c r="J15" i="27" s="1"/>
  <c r="J18" i="27" s="1"/>
  <c r="J22" i="27" s="1"/>
  <c r="H9" i="27"/>
  <c r="E9" i="27"/>
  <c r="D9" i="27"/>
  <c r="C9" i="27"/>
  <c r="B9" i="27"/>
  <c r="J9" i="29"/>
  <c r="J11" i="29" s="1"/>
  <c r="J12" i="29" s="1"/>
  <c r="J15" i="29" s="1"/>
  <c r="J18" i="29" s="1"/>
  <c r="J22" i="29" s="1"/>
  <c r="H9" i="29"/>
  <c r="E9" i="29"/>
  <c r="D9" i="29"/>
  <c r="C9" i="29"/>
  <c r="B9" i="29"/>
  <c r="J9" i="31"/>
  <c r="H9" i="31"/>
  <c r="E9" i="31"/>
  <c r="D9" i="31"/>
  <c r="C9" i="31"/>
  <c r="B9" i="31"/>
  <c r="B27" i="31" s="1"/>
  <c r="J9" i="32"/>
  <c r="J11" i="32" s="1"/>
  <c r="H9" i="32"/>
  <c r="E9" i="32"/>
  <c r="D9" i="32"/>
  <c r="C9" i="32"/>
  <c r="B9" i="32"/>
  <c r="B27" i="32" s="1"/>
  <c r="J9" i="34"/>
  <c r="J11" i="34" s="1"/>
  <c r="H9" i="34"/>
  <c r="E9" i="34"/>
  <c r="D9" i="34"/>
  <c r="C9" i="34"/>
  <c r="B9" i="34"/>
  <c r="B27" i="34" s="1"/>
  <c r="J9" i="35"/>
  <c r="J11" i="35" s="1"/>
  <c r="H9" i="35"/>
  <c r="E9" i="35"/>
  <c r="D9" i="35"/>
  <c r="C9" i="35"/>
  <c r="B9" i="35"/>
  <c r="B27" i="35" s="1"/>
  <c r="J9" i="36"/>
  <c r="J11" i="36" s="1"/>
  <c r="H9" i="36"/>
  <c r="E9" i="36"/>
  <c r="D9" i="36"/>
  <c r="C9" i="36"/>
  <c r="B9" i="36"/>
  <c r="B27" i="36" s="1"/>
  <c r="J9" i="12"/>
  <c r="J11" i="12" s="1"/>
  <c r="H9" i="12"/>
  <c r="E9" i="12"/>
  <c r="D9" i="12"/>
  <c r="C9" i="12"/>
  <c r="B9" i="12"/>
  <c r="B27" i="12" s="1"/>
  <c r="J9" i="11"/>
  <c r="J11" i="11" s="1"/>
  <c r="J12" i="11" s="1"/>
  <c r="J15" i="11" s="1"/>
  <c r="J18" i="11" s="1"/>
  <c r="J22" i="11" s="1"/>
  <c r="H9" i="11"/>
  <c r="E9" i="11"/>
  <c r="D9" i="11"/>
  <c r="C9" i="11"/>
  <c r="B9" i="11"/>
  <c r="B27" i="11" s="1"/>
  <c r="C9" i="1"/>
  <c r="J9" i="1"/>
  <c r="J11" i="1" s="1"/>
  <c r="H9" i="1"/>
  <c r="E9" i="1"/>
  <c r="D9" i="1"/>
  <c r="B9" i="1"/>
  <c r="A1" i="1"/>
  <c r="A1" i="2"/>
  <c r="A1" i="4"/>
  <c r="A1" i="5"/>
  <c r="A1" i="6"/>
  <c r="A1" i="7"/>
  <c r="A1" i="8"/>
  <c r="A1" i="9"/>
  <c r="A1" i="10"/>
  <c r="A1" i="13"/>
  <c r="A1" i="15"/>
  <c r="A1" i="17"/>
  <c r="A1" i="41"/>
  <c r="A1" i="14"/>
  <c r="A1" i="40"/>
  <c r="A1" i="28"/>
  <c r="A1" i="39"/>
  <c r="A1" i="18"/>
  <c r="A1" i="19"/>
  <c r="A1" i="21"/>
  <c r="A1" i="22"/>
  <c r="A1" i="20"/>
  <c r="A1" i="23"/>
  <c r="A1" i="24"/>
  <c r="A1" i="25"/>
  <c r="A1" i="27"/>
  <c r="A1" i="29"/>
  <c r="A1" i="30"/>
  <c r="A1" i="31"/>
  <c r="A1" i="32"/>
  <c r="A1" i="34"/>
  <c r="A1" i="35"/>
  <c r="A1" i="36"/>
  <c r="A1" i="37"/>
  <c r="A1" i="11"/>
  <c r="A1" i="12"/>
  <c r="B27" i="15"/>
  <c r="C15" i="48" l="1"/>
  <c r="J11" i="39"/>
  <c r="J12" i="39" s="1"/>
  <c r="J15" i="39" s="1"/>
  <c r="J18" i="39" s="1"/>
  <c r="J22" i="39" s="1"/>
  <c r="D14" i="48"/>
  <c r="D15" i="48" s="1"/>
  <c r="B14" i="48"/>
  <c r="B15" i="48" s="1"/>
  <c r="H14" i="48"/>
  <c r="H15" i="48" s="1"/>
  <c r="I15" i="48"/>
  <c r="I18" i="48" s="1"/>
  <c r="I22" i="48" s="1"/>
  <c r="K12" i="48"/>
  <c r="E14" i="48"/>
  <c r="E15" i="48" s="1"/>
  <c r="G14" i="48"/>
  <c r="G15" i="48" s="1"/>
  <c r="J12" i="45"/>
  <c r="J15" i="45" s="1"/>
  <c r="J18" i="45" s="1"/>
  <c r="J22" i="45" s="1"/>
  <c r="J12" i="12"/>
  <c r="J15" i="12" s="1"/>
  <c r="J18" i="12" s="1"/>
  <c r="J22" i="12" s="1"/>
  <c r="I9" i="39"/>
  <c r="K9" i="28"/>
  <c r="H9" i="39"/>
  <c r="G9" i="39"/>
  <c r="D9" i="39"/>
  <c r="B9" i="39"/>
  <c r="B27" i="39" s="1"/>
  <c r="K9" i="45"/>
  <c r="I11" i="45" s="1"/>
  <c r="I12" i="45" s="1"/>
  <c r="J9" i="44"/>
  <c r="J11" i="44" s="1"/>
  <c r="J12" i="44" s="1"/>
  <c r="J15" i="44" s="1"/>
  <c r="J18" i="44" s="1"/>
  <c r="J22" i="44" s="1"/>
  <c r="I9" i="44"/>
  <c r="H9" i="44"/>
  <c r="G9" i="44"/>
  <c r="E9" i="44"/>
  <c r="E49" i="43"/>
  <c r="E9" i="38" s="1"/>
  <c r="D9" i="44"/>
  <c r="C9" i="44"/>
  <c r="B9" i="44"/>
  <c r="B27" i="44" s="1"/>
  <c r="K9" i="5"/>
  <c r="C11" i="5" s="1"/>
  <c r="C12" i="5" s="1"/>
  <c r="K9" i="34"/>
  <c r="H11" i="34" s="1"/>
  <c r="H12" i="34" s="1"/>
  <c r="J49" i="43"/>
  <c r="J9" i="38" s="1"/>
  <c r="J11" i="38" s="1"/>
  <c r="J12" i="38" s="1"/>
  <c r="J15" i="38" s="1"/>
  <c r="J18" i="38" s="1"/>
  <c r="J22" i="38" s="1"/>
  <c r="K9" i="10"/>
  <c r="D11" i="10" s="1"/>
  <c r="D12" i="10" s="1"/>
  <c r="K9" i="7"/>
  <c r="B11" i="7" s="1"/>
  <c r="B12" i="7" s="1"/>
  <c r="K9" i="2"/>
  <c r="C11" i="2" s="1"/>
  <c r="C12" i="2" s="1"/>
  <c r="K9" i="14"/>
  <c r="K10" i="43"/>
  <c r="J12" i="32"/>
  <c r="J15" i="32" s="1"/>
  <c r="J18" i="32" s="1"/>
  <c r="J22" i="32" s="1"/>
  <c r="K9" i="12"/>
  <c r="B11" i="12" s="1"/>
  <c r="B12" i="12" s="1"/>
  <c r="J12" i="19"/>
  <c r="J15" i="19" s="1"/>
  <c r="J18" i="19" s="1"/>
  <c r="J22" i="19" s="1"/>
  <c r="H49" i="43"/>
  <c r="H9" i="38" s="1"/>
  <c r="K30" i="43"/>
  <c r="E9" i="39"/>
  <c r="J12" i="46"/>
  <c r="J15" i="46" s="1"/>
  <c r="J18" i="46" s="1"/>
  <c r="J22" i="46" s="1"/>
  <c r="I49" i="43"/>
  <c r="I9" i="38" s="1"/>
  <c r="G49" i="43"/>
  <c r="G9" i="38" s="1"/>
  <c r="D49" i="43"/>
  <c r="D9" i="38" s="1"/>
  <c r="C49" i="43"/>
  <c r="C9" i="38" s="1"/>
  <c r="B49" i="43"/>
  <c r="B9" i="38" s="1"/>
  <c r="B27" i="38" s="1"/>
  <c r="K9" i="36"/>
  <c r="G11" i="36" s="1"/>
  <c r="G12" i="36" s="1"/>
  <c r="K9" i="32"/>
  <c r="G11" i="32" s="1"/>
  <c r="G12" i="32" s="1"/>
  <c r="K9" i="17"/>
  <c r="K9" i="9"/>
  <c r="K9" i="4"/>
  <c r="H11" i="4" s="1"/>
  <c r="H12" i="4" s="1"/>
  <c r="K9" i="6"/>
  <c r="K9" i="29"/>
  <c r="D11" i="29" s="1"/>
  <c r="D12" i="29" s="1"/>
  <c r="B27" i="29"/>
  <c r="K9" i="27"/>
  <c r="D11" i="27" s="1"/>
  <c r="D12" i="27" s="1"/>
  <c r="B27" i="27"/>
  <c r="K9" i="25"/>
  <c r="B11" i="25" s="1"/>
  <c r="B12" i="25" s="1"/>
  <c r="B27" i="24"/>
  <c r="K9" i="24"/>
  <c r="B11" i="24" s="1"/>
  <c r="B12" i="24" s="1"/>
  <c r="B27" i="23"/>
  <c r="K9" i="23"/>
  <c r="G11" i="23" s="1"/>
  <c r="G12" i="23" s="1"/>
  <c r="K9" i="20"/>
  <c r="B11" i="20" s="1"/>
  <c r="B12" i="20" s="1"/>
  <c r="K9" i="22"/>
  <c r="B11" i="22" s="1"/>
  <c r="B12" i="22" s="1"/>
  <c r="B27" i="22"/>
  <c r="K9" i="21"/>
  <c r="B11" i="21" s="1"/>
  <c r="B12" i="21" s="1"/>
  <c r="K9" i="19"/>
  <c r="B11" i="19" s="1"/>
  <c r="B12" i="19" s="1"/>
  <c r="B27" i="18"/>
  <c r="K9" i="18"/>
  <c r="K9" i="30"/>
  <c r="C11" i="30" s="1"/>
  <c r="C12" i="30" s="1"/>
  <c r="J11" i="28"/>
  <c r="J12" i="28" s="1"/>
  <c r="J15" i="28" s="1"/>
  <c r="J18" i="28" s="1"/>
  <c r="J22" i="28" s="1"/>
  <c r="K9" i="40"/>
  <c r="J11" i="40"/>
  <c r="J12" i="40" s="1"/>
  <c r="J15" i="40" s="1"/>
  <c r="J18" i="40" s="1"/>
  <c r="J22" i="40" s="1"/>
  <c r="J11" i="14"/>
  <c r="K9" i="41"/>
  <c r="C11" i="41" s="1"/>
  <c r="C12" i="41" s="1"/>
  <c r="B27" i="46"/>
  <c r="K9" i="46"/>
  <c r="J12" i="41"/>
  <c r="J15" i="41" s="1"/>
  <c r="J18" i="41" s="1"/>
  <c r="J22" i="41" s="1"/>
  <c r="K9" i="1"/>
  <c r="B27" i="1"/>
  <c r="K9" i="11"/>
  <c r="K9" i="35"/>
  <c r="J11" i="31"/>
  <c r="J12" i="31" s="1"/>
  <c r="J15" i="31" s="1"/>
  <c r="J18" i="31" s="1"/>
  <c r="J22" i="31" s="1"/>
  <c r="J12" i="1"/>
  <c r="J15" i="1" s="1"/>
  <c r="J18" i="1" s="1"/>
  <c r="J22" i="1" s="1"/>
  <c r="J12" i="36"/>
  <c r="J15" i="36" s="1"/>
  <c r="J18" i="36" s="1"/>
  <c r="J22" i="36" s="1"/>
  <c r="J12" i="35"/>
  <c r="J15" i="35" s="1"/>
  <c r="J18" i="35" s="1"/>
  <c r="J22" i="35" s="1"/>
  <c r="J12" i="34"/>
  <c r="J15" i="34" s="1"/>
  <c r="J18" i="34" s="1"/>
  <c r="J22" i="34" s="1"/>
  <c r="K9" i="31"/>
  <c r="K9" i="15"/>
  <c r="H11" i="15" s="1"/>
  <c r="H12" i="15" s="1"/>
  <c r="K9" i="13"/>
  <c r="K9" i="8"/>
  <c r="K9" i="37"/>
  <c r="D11" i="37" s="1"/>
  <c r="D12" i="37" s="1"/>
  <c r="E11" i="10" l="1"/>
  <c r="E12" i="10" s="1"/>
  <c r="H11" i="7"/>
  <c r="H12" i="7" s="1"/>
  <c r="K49" i="43"/>
  <c r="H11" i="45"/>
  <c r="H12" i="45" s="1"/>
  <c r="H17" i="48"/>
  <c r="H18" i="48" s="1"/>
  <c r="H22" i="48" s="1"/>
  <c r="K15" i="48"/>
  <c r="H11" i="10"/>
  <c r="H12" i="10" s="1"/>
  <c r="I11" i="5"/>
  <c r="I12" i="5" s="1"/>
  <c r="I14" i="5" s="1"/>
  <c r="C14" i="5" s="1"/>
  <c r="C15" i="5" s="1"/>
  <c r="D11" i="45"/>
  <c r="D12" i="45" s="1"/>
  <c r="G11" i="45"/>
  <c r="G12" i="45" s="1"/>
  <c r="B11" i="45"/>
  <c r="B12" i="45" s="1"/>
  <c r="E11" i="45"/>
  <c r="E12" i="45" s="1"/>
  <c r="G11" i="2"/>
  <c r="G12" i="2" s="1"/>
  <c r="B11" i="2"/>
  <c r="B12" i="2" s="1"/>
  <c r="E11" i="5"/>
  <c r="E12" i="5" s="1"/>
  <c r="B11" i="5"/>
  <c r="B12" i="5" s="1"/>
  <c r="H11" i="5"/>
  <c r="H12" i="5" s="1"/>
  <c r="E11" i="7"/>
  <c r="E12" i="7" s="1"/>
  <c r="D11" i="7"/>
  <c r="D12" i="7" s="1"/>
  <c r="I11" i="7"/>
  <c r="I12" i="7" s="1"/>
  <c r="I14" i="7" s="1"/>
  <c r="C11" i="7"/>
  <c r="C12" i="7" s="1"/>
  <c r="G11" i="7"/>
  <c r="G12" i="7" s="1"/>
  <c r="K9" i="39"/>
  <c r="D11" i="39" s="1"/>
  <c r="D12" i="39" s="1"/>
  <c r="C11" i="34"/>
  <c r="C12" i="34" s="1"/>
  <c r="D11" i="34"/>
  <c r="D12" i="34" s="1"/>
  <c r="E11" i="34"/>
  <c r="E12" i="34" s="1"/>
  <c r="C11" i="45"/>
  <c r="C12" i="45" s="1"/>
  <c r="K9" i="44"/>
  <c r="D11" i="44" s="1"/>
  <c r="D12" i="44" s="1"/>
  <c r="C11" i="12"/>
  <c r="C12" i="12" s="1"/>
  <c r="E11" i="12"/>
  <c r="E12" i="12" s="1"/>
  <c r="G11" i="12"/>
  <c r="G12" i="12" s="1"/>
  <c r="G11" i="5"/>
  <c r="G12" i="5" s="1"/>
  <c r="D11" i="5"/>
  <c r="D12" i="5" s="1"/>
  <c r="G11" i="10"/>
  <c r="G12" i="10" s="1"/>
  <c r="B11" i="10"/>
  <c r="B12" i="10" s="1"/>
  <c r="C11" i="32"/>
  <c r="C12" i="32" s="1"/>
  <c r="B11" i="34"/>
  <c r="B12" i="34" s="1"/>
  <c r="G11" i="34"/>
  <c r="G12" i="34" s="1"/>
  <c r="I11" i="34"/>
  <c r="I12" i="34" s="1"/>
  <c r="I14" i="34" s="1"/>
  <c r="D11" i="12"/>
  <c r="D12" i="12" s="1"/>
  <c r="I11" i="12"/>
  <c r="I12" i="12" s="1"/>
  <c r="I14" i="12" s="1"/>
  <c r="H11" i="25"/>
  <c r="H12" i="25" s="1"/>
  <c r="I11" i="14"/>
  <c r="I12" i="14" s="1"/>
  <c r="I14" i="14" s="1"/>
  <c r="C11" i="10"/>
  <c r="C12" i="10" s="1"/>
  <c r="I11" i="10"/>
  <c r="I12" i="10" s="1"/>
  <c r="I14" i="10" s="1"/>
  <c r="I11" i="2"/>
  <c r="I12" i="2" s="1"/>
  <c r="I14" i="2" s="1"/>
  <c r="B14" i="2" s="1"/>
  <c r="H11" i="2"/>
  <c r="H12" i="2" s="1"/>
  <c r="D11" i="2"/>
  <c r="D12" i="2" s="1"/>
  <c r="E11" i="2"/>
  <c r="E12" i="2" s="1"/>
  <c r="H11" i="22"/>
  <c r="H12" i="22" s="1"/>
  <c r="B11" i="29"/>
  <c r="B12" i="29" s="1"/>
  <c r="H11" i="29"/>
  <c r="H12" i="29" s="1"/>
  <c r="H11" i="12"/>
  <c r="H12" i="12" s="1"/>
  <c r="E11" i="30"/>
  <c r="E12" i="30" s="1"/>
  <c r="D11" i="19"/>
  <c r="D12" i="19" s="1"/>
  <c r="H11" i="20"/>
  <c r="H12" i="20" s="1"/>
  <c r="D11" i="20"/>
  <c r="D12" i="20" s="1"/>
  <c r="D11" i="23"/>
  <c r="D12" i="23" s="1"/>
  <c r="D11" i="24"/>
  <c r="D12" i="24" s="1"/>
  <c r="D11" i="25"/>
  <c r="D12" i="25" s="1"/>
  <c r="E11" i="32"/>
  <c r="E12" i="32" s="1"/>
  <c r="E11" i="36"/>
  <c r="E12" i="36" s="1"/>
  <c r="K9" i="38"/>
  <c r="D11" i="38" s="1"/>
  <c r="D12" i="38" s="1"/>
  <c r="C11" i="36"/>
  <c r="C12" i="36" s="1"/>
  <c r="G11" i="37"/>
  <c r="G12" i="37" s="1"/>
  <c r="C11" i="13"/>
  <c r="C12" i="13" s="1"/>
  <c r="H11" i="13"/>
  <c r="H12" i="13" s="1"/>
  <c r="D11" i="13"/>
  <c r="D12" i="13" s="1"/>
  <c r="E11" i="13"/>
  <c r="E12" i="13" s="1"/>
  <c r="B11" i="13"/>
  <c r="B12" i="13" s="1"/>
  <c r="I11" i="13"/>
  <c r="I12" i="13" s="1"/>
  <c r="E11" i="11"/>
  <c r="E12" i="11" s="1"/>
  <c r="I11" i="11"/>
  <c r="I12" i="11" s="1"/>
  <c r="D11" i="11"/>
  <c r="D12" i="11" s="1"/>
  <c r="H11" i="11"/>
  <c r="H12" i="11" s="1"/>
  <c r="C11" i="11"/>
  <c r="C12" i="11" s="1"/>
  <c r="C11" i="37"/>
  <c r="C12" i="37" s="1"/>
  <c r="E11" i="37"/>
  <c r="E12" i="37" s="1"/>
  <c r="H11" i="37"/>
  <c r="H12" i="37" s="1"/>
  <c r="B11" i="37"/>
  <c r="B12" i="37" s="1"/>
  <c r="I11" i="15"/>
  <c r="I12" i="15" s="1"/>
  <c r="D11" i="15"/>
  <c r="D12" i="15" s="1"/>
  <c r="B11" i="15"/>
  <c r="B12" i="15" s="1"/>
  <c r="E11" i="15"/>
  <c r="E12" i="15" s="1"/>
  <c r="C11" i="15"/>
  <c r="C12" i="15" s="1"/>
  <c r="G11" i="46"/>
  <c r="G12" i="46" s="1"/>
  <c r="H11" i="46"/>
  <c r="H12" i="46" s="1"/>
  <c r="D11" i="46"/>
  <c r="D12" i="46" s="1"/>
  <c r="I11" i="46"/>
  <c r="I12" i="46" s="1"/>
  <c r="E11" i="46"/>
  <c r="E12" i="46" s="1"/>
  <c r="C11" i="46"/>
  <c r="C12" i="46" s="1"/>
  <c r="B11" i="46"/>
  <c r="B12" i="46" s="1"/>
  <c r="B11" i="40"/>
  <c r="B12" i="40" s="1"/>
  <c r="I11" i="40"/>
  <c r="I12" i="40" s="1"/>
  <c r="G11" i="40"/>
  <c r="G12" i="40" s="1"/>
  <c r="D11" i="40"/>
  <c r="D12" i="40" s="1"/>
  <c r="H11" i="40"/>
  <c r="H12" i="40" s="1"/>
  <c r="E11" i="40"/>
  <c r="E12" i="40" s="1"/>
  <c r="C11" i="40"/>
  <c r="C12" i="40" s="1"/>
  <c r="B11" i="28"/>
  <c r="B12" i="28" s="1"/>
  <c r="D11" i="28"/>
  <c r="D12" i="28" s="1"/>
  <c r="I11" i="30"/>
  <c r="I12" i="30" s="1"/>
  <c r="D11" i="30"/>
  <c r="D12" i="30" s="1"/>
  <c r="H11" i="30"/>
  <c r="H12" i="30" s="1"/>
  <c r="B11" i="30"/>
  <c r="B12" i="30" s="1"/>
  <c r="E11" i="18"/>
  <c r="E12" i="18" s="1"/>
  <c r="H11" i="18"/>
  <c r="H12" i="18" s="1"/>
  <c r="B11" i="18"/>
  <c r="B12" i="18" s="1"/>
  <c r="C11" i="18"/>
  <c r="C12" i="18" s="1"/>
  <c r="I11" i="18"/>
  <c r="I12" i="18" s="1"/>
  <c r="D11" i="18"/>
  <c r="D12" i="18" s="1"/>
  <c r="C11" i="21"/>
  <c r="C12" i="21" s="1"/>
  <c r="I11" i="21"/>
  <c r="I12" i="21" s="1"/>
  <c r="E11" i="21"/>
  <c r="E12" i="21" s="1"/>
  <c r="D11" i="21"/>
  <c r="D12" i="21" s="1"/>
  <c r="H11" i="21"/>
  <c r="H12" i="21" s="1"/>
  <c r="I11" i="20"/>
  <c r="I12" i="20" s="1"/>
  <c r="C11" i="20"/>
  <c r="C12" i="20" s="1"/>
  <c r="E11" i="20"/>
  <c r="E12" i="20" s="1"/>
  <c r="E11" i="25"/>
  <c r="E12" i="25" s="1"/>
  <c r="I11" i="25"/>
  <c r="I12" i="25" s="1"/>
  <c r="C11" i="25"/>
  <c r="C12" i="25" s="1"/>
  <c r="C11" i="29"/>
  <c r="C12" i="29" s="1"/>
  <c r="I11" i="29"/>
  <c r="I12" i="29" s="1"/>
  <c r="E11" i="29"/>
  <c r="E12" i="29" s="1"/>
  <c r="B11" i="6"/>
  <c r="B12" i="6" s="1"/>
  <c r="C11" i="6"/>
  <c r="C12" i="6" s="1"/>
  <c r="G11" i="6"/>
  <c r="G12" i="6" s="1"/>
  <c r="I11" i="6"/>
  <c r="I12" i="6" s="1"/>
  <c r="D11" i="6"/>
  <c r="D12" i="6" s="1"/>
  <c r="H11" i="6"/>
  <c r="H12" i="6" s="1"/>
  <c r="E11" i="6"/>
  <c r="E12" i="6" s="1"/>
  <c r="H11" i="17"/>
  <c r="H12" i="17" s="1"/>
  <c r="E11" i="17"/>
  <c r="E12" i="17" s="1"/>
  <c r="C11" i="17"/>
  <c r="C12" i="17" s="1"/>
  <c r="B11" i="17"/>
  <c r="B12" i="17" s="1"/>
  <c r="I11" i="17"/>
  <c r="I12" i="17" s="1"/>
  <c r="D11" i="17"/>
  <c r="D12" i="17" s="1"/>
  <c r="G11" i="17"/>
  <c r="G12" i="17" s="1"/>
  <c r="B11" i="36"/>
  <c r="B12" i="36" s="1"/>
  <c r="I11" i="36"/>
  <c r="I12" i="36" s="1"/>
  <c r="H11" i="36"/>
  <c r="H12" i="36" s="1"/>
  <c r="D11" i="36"/>
  <c r="D12" i="36" s="1"/>
  <c r="I14" i="45"/>
  <c r="I15" i="45" s="1"/>
  <c r="I18" i="45" s="1"/>
  <c r="I22" i="45" s="1"/>
  <c r="C11" i="35"/>
  <c r="C12" i="35" s="1"/>
  <c r="B11" i="11"/>
  <c r="B12" i="11" s="1"/>
  <c r="I11" i="37"/>
  <c r="I12" i="37" s="1"/>
  <c r="E11" i="41"/>
  <c r="E12" i="41" s="1"/>
  <c r="H11" i="23"/>
  <c r="H12" i="23" s="1"/>
  <c r="H11" i="24"/>
  <c r="H12" i="24" s="1"/>
  <c r="J12" i="14"/>
  <c r="J15" i="14" s="1"/>
  <c r="J18" i="14" s="1"/>
  <c r="J22" i="14" s="1"/>
  <c r="E11" i="28"/>
  <c r="E12" i="28" s="1"/>
  <c r="C11" i="28"/>
  <c r="C12" i="28" s="1"/>
  <c r="D11" i="22"/>
  <c r="D12" i="22" s="1"/>
  <c r="B11" i="27"/>
  <c r="B12" i="27" s="1"/>
  <c r="H11" i="28"/>
  <c r="H12" i="28" s="1"/>
  <c r="H11" i="14"/>
  <c r="H12" i="14" s="1"/>
  <c r="G11" i="15"/>
  <c r="G12" i="15" s="1"/>
  <c r="G11" i="11"/>
  <c r="G12" i="11" s="1"/>
  <c r="G11" i="18"/>
  <c r="G12" i="18" s="1"/>
  <c r="G11" i="21"/>
  <c r="G12" i="21" s="1"/>
  <c r="G11" i="25"/>
  <c r="G12" i="25" s="1"/>
  <c r="G11" i="29"/>
  <c r="G12" i="29" s="1"/>
  <c r="E11" i="8"/>
  <c r="E12" i="8" s="1"/>
  <c r="C11" i="8"/>
  <c r="C12" i="8" s="1"/>
  <c r="H11" i="8"/>
  <c r="H12" i="8" s="1"/>
  <c r="D11" i="8"/>
  <c r="D12" i="8" s="1"/>
  <c r="I11" i="8"/>
  <c r="I12" i="8" s="1"/>
  <c r="G11" i="8"/>
  <c r="G12" i="8" s="1"/>
  <c r="B11" i="8"/>
  <c r="B12" i="8" s="1"/>
  <c r="D11" i="31"/>
  <c r="D12" i="31" s="1"/>
  <c r="E11" i="31"/>
  <c r="E12" i="31" s="1"/>
  <c r="C11" i="31"/>
  <c r="C12" i="31" s="1"/>
  <c r="G11" i="31"/>
  <c r="G12" i="31" s="1"/>
  <c r="I11" i="31"/>
  <c r="I12" i="31" s="1"/>
  <c r="B11" i="31"/>
  <c r="B12" i="31" s="1"/>
  <c r="H11" i="31"/>
  <c r="H12" i="31" s="1"/>
  <c r="B11" i="35"/>
  <c r="B12" i="35" s="1"/>
  <c r="D11" i="35"/>
  <c r="D12" i="35" s="1"/>
  <c r="H11" i="35"/>
  <c r="H12" i="35" s="1"/>
  <c r="I11" i="35"/>
  <c r="I12" i="35" s="1"/>
  <c r="E11" i="35"/>
  <c r="E12" i="35" s="1"/>
  <c r="G11" i="1"/>
  <c r="G12" i="1" s="1"/>
  <c r="I11" i="1"/>
  <c r="I12" i="1" s="1"/>
  <c r="C11" i="1"/>
  <c r="C12" i="1" s="1"/>
  <c r="D11" i="1"/>
  <c r="D12" i="1" s="1"/>
  <c r="H11" i="1"/>
  <c r="H12" i="1" s="1"/>
  <c r="B11" i="1"/>
  <c r="B12" i="1" s="1"/>
  <c r="E11" i="1"/>
  <c r="E12" i="1" s="1"/>
  <c r="B11" i="41"/>
  <c r="B12" i="41" s="1"/>
  <c r="H11" i="41"/>
  <c r="H12" i="41" s="1"/>
  <c r="D11" i="41"/>
  <c r="D12" i="41" s="1"/>
  <c r="I11" i="41"/>
  <c r="I12" i="41" s="1"/>
  <c r="G11" i="41"/>
  <c r="G12" i="41" s="1"/>
  <c r="C11" i="14"/>
  <c r="C12" i="14" s="1"/>
  <c r="E11" i="14"/>
  <c r="E12" i="14" s="1"/>
  <c r="I11" i="19"/>
  <c r="I12" i="19" s="1"/>
  <c r="H11" i="19"/>
  <c r="H12" i="19" s="1"/>
  <c r="E11" i="19"/>
  <c r="E12" i="19" s="1"/>
  <c r="C11" i="19"/>
  <c r="C12" i="19" s="1"/>
  <c r="I11" i="22"/>
  <c r="I12" i="22" s="1"/>
  <c r="E11" i="22"/>
  <c r="E12" i="22" s="1"/>
  <c r="C11" i="22"/>
  <c r="C12" i="22" s="1"/>
  <c r="E11" i="23"/>
  <c r="E12" i="23" s="1"/>
  <c r="C11" i="23"/>
  <c r="C12" i="23" s="1"/>
  <c r="B11" i="23"/>
  <c r="B12" i="23" s="1"/>
  <c r="I11" i="23"/>
  <c r="I12" i="23" s="1"/>
  <c r="I11" i="24"/>
  <c r="I12" i="24" s="1"/>
  <c r="E11" i="24"/>
  <c r="E12" i="24" s="1"/>
  <c r="C11" i="24"/>
  <c r="C12" i="24" s="1"/>
  <c r="G11" i="24"/>
  <c r="G12" i="24" s="1"/>
  <c r="I11" i="27"/>
  <c r="I12" i="27" s="1"/>
  <c r="G11" i="27"/>
  <c r="G12" i="27" s="1"/>
  <c r="E11" i="27"/>
  <c r="E12" i="27" s="1"/>
  <c r="H11" i="27"/>
  <c r="H12" i="27" s="1"/>
  <c r="C11" i="27"/>
  <c r="C12" i="27" s="1"/>
  <c r="I11" i="4"/>
  <c r="I12" i="4" s="1"/>
  <c r="C11" i="4"/>
  <c r="C12" i="4" s="1"/>
  <c r="E11" i="4"/>
  <c r="E12" i="4" s="1"/>
  <c r="B11" i="4"/>
  <c r="B12" i="4" s="1"/>
  <c r="G11" i="4"/>
  <c r="G12" i="4" s="1"/>
  <c r="D11" i="4"/>
  <c r="D12" i="4" s="1"/>
  <c r="B11" i="9"/>
  <c r="B12" i="9" s="1"/>
  <c r="E11" i="9"/>
  <c r="E12" i="9" s="1"/>
  <c r="I11" i="9"/>
  <c r="I12" i="9" s="1"/>
  <c r="G11" i="9"/>
  <c r="G12" i="9" s="1"/>
  <c r="D11" i="9"/>
  <c r="D12" i="9" s="1"/>
  <c r="C11" i="9"/>
  <c r="C12" i="9" s="1"/>
  <c r="H11" i="9"/>
  <c r="H12" i="9" s="1"/>
  <c r="D11" i="32"/>
  <c r="D12" i="32" s="1"/>
  <c r="H11" i="32"/>
  <c r="H12" i="32" s="1"/>
  <c r="B11" i="32"/>
  <c r="B12" i="32" s="1"/>
  <c r="I11" i="32"/>
  <c r="I12" i="32" s="1"/>
  <c r="I11" i="28"/>
  <c r="I12" i="28" s="1"/>
  <c r="D11" i="14"/>
  <c r="D12" i="14" s="1"/>
  <c r="B11" i="14"/>
  <c r="B12" i="14" s="1"/>
  <c r="G11" i="13"/>
  <c r="G12" i="13" s="1"/>
  <c r="G11" i="22"/>
  <c r="G12" i="22" s="1"/>
  <c r="G11" i="30"/>
  <c r="G12" i="30" s="1"/>
  <c r="G11" i="19"/>
  <c r="G12" i="19" s="1"/>
  <c r="G11" i="20"/>
  <c r="G12" i="20" s="1"/>
  <c r="G11" i="35"/>
  <c r="G12" i="35" s="1"/>
  <c r="G11" i="14"/>
  <c r="G12" i="14" s="1"/>
  <c r="G11" i="28"/>
  <c r="G12" i="28" s="1"/>
  <c r="G14" i="5" l="1"/>
  <c r="G15" i="5" s="1"/>
  <c r="B15" i="2"/>
  <c r="H14" i="5"/>
  <c r="H15" i="5" s="1"/>
  <c r="H17" i="5" s="1"/>
  <c r="D17" i="5" s="1"/>
  <c r="E14" i="5"/>
  <c r="E15" i="5" s="1"/>
  <c r="I15" i="5"/>
  <c r="I18" i="5" s="1"/>
  <c r="I22" i="5" s="1"/>
  <c r="B14" i="5"/>
  <c r="B15" i="5" s="1"/>
  <c r="K12" i="45"/>
  <c r="G11" i="44"/>
  <c r="G12" i="44" s="1"/>
  <c r="E17" i="48"/>
  <c r="E18" i="48" s="1"/>
  <c r="C17" i="48"/>
  <c r="C18" i="48" s="1"/>
  <c r="B17" i="48"/>
  <c r="B18" i="48" s="1"/>
  <c r="D17" i="48"/>
  <c r="D18" i="48" s="1"/>
  <c r="G17" i="48"/>
  <c r="G18" i="48" s="1"/>
  <c r="G20" i="48" s="1"/>
  <c r="D14" i="5"/>
  <c r="D15" i="5" s="1"/>
  <c r="H14" i="2"/>
  <c r="H15" i="2" s="1"/>
  <c r="H17" i="2" s="1"/>
  <c r="H18" i="2" s="1"/>
  <c r="H22" i="2" s="1"/>
  <c r="G14" i="2"/>
  <c r="G15" i="2" s="1"/>
  <c r="K12" i="5"/>
  <c r="K12" i="7"/>
  <c r="K12" i="10"/>
  <c r="G11" i="39"/>
  <c r="G12" i="39" s="1"/>
  <c r="E11" i="39"/>
  <c r="E12" i="39" s="1"/>
  <c r="C11" i="39"/>
  <c r="C12" i="39" s="1"/>
  <c r="I11" i="39"/>
  <c r="I12" i="39" s="1"/>
  <c r="I14" i="39" s="1"/>
  <c r="I15" i="39" s="1"/>
  <c r="I18" i="39" s="1"/>
  <c r="I22" i="39" s="1"/>
  <c r="B11" i="39"/>
  <c r="B12" i="39" s="1"/>
  <c r="H11" i="39"/>
  <c r="H12" i="39" s="1"/>
  <c r="C11" i="44"/>
  <c r="C12" i="44" s="1"/>
  <c r="H11" i="44"/>
  <c r="H12" i="44" s="1"/>
  <c r="B11" i="44"/>
  <c r="B12" i="44" s="1"/>
  <c r="I11" i="44"/>
  <c r="I12" i="44" s="1"/>
  <c r="I14" i="44" s="1"/>
  <c r="I15" i="44" s="1"/>
  <c r="I18" i="44" s="1"/>
  <c r="I22" i="44" s="1"/>
  <c r="E11" i="44"/>
  <c r="E12" i="44" s="1"/>
  <c r="K12" i="12"/>
  <c r="K12" i="34"/>
  <c r="D14" i="2"/>
  <c r="D15" i="2" s="1"/>
  <c r="I15" i="2"/>
  <c r="I18" i="2" s="1"/>
  <c r="I22" i="2" s="1"/>
  <c r="C14" i="2"/>
  <c r="C15" i="2" s="1"/>
  <c r="E14" i="2"/>
  <c r="E15" i="2" s="1"/>
  <c r="K12" i="2"/>
  <c r="K12" i="24"/>
  <c r="K12" i="19"/>
  <c r="K12" i="20"/>
  <c r="C11" i="38"/>
  <c r="C12" i="38" s="1"/>
  <c r="B11" i="38"/>
  <c r="B12" i="38" s="1"/>
  <c r="G11" i="38"/>
  <c r="G12" i="38" s="1"/>
  <c r="H11" i="38"/>
  <c r="H12" i="38" s="1"/>
  <c r="I11" i="38"/>
  <c r="I12" i="38" s="1"/>
  <c r="I14" i="38" s="1"/>
  <c r="C14" i="38" s="1"/>
  <c r="E11" i="38"/>
  <c r="E12" i="38" s="1"/>
  <c r="B14" i="12"/>
  <c r="B15" i="12" s="1"/>
  <c r="C14" i="12"/>
  <c r="C15" i="12" s="1"/>
  <c r="D14" i="12"/>
  <c r="D15" i="12" s="1"/>
  <c r="E14" i="12"/>
  <c r="E15" i="12" s="1"/>
  <c r="H14" i="12"/>
  <c r="H15" i="12" s="1"/>
  <c r="G14" i="12"/>
  <c r="G15" i="12" s="1"/>
  <c r="I14" i="32"/>
  <c r="I15" i="32" s="1"/>
  <c r="I18" i="32" s="1"/>
  <c r="I22" i="32" s="1"/>
  <c r="K12" i="32"/>
  <c r="K12" i="9"/>
  <c r="I14" i="4"/>
  <c r="I15" i="4" s="1"/>
  <c r="I18" i="4" s="1"/>
  <c r="I22" i="4" s="1"/>
  <c r="G14" i="7"/>
  <c r="G15" i="7" s="1"/>
  <c r="H14" i="7"/>
  <c r="H15" i="7" s="1"/>
  <c r="C14" i="7"/>
  <c r="C15" i="7" s="1"/>
  <c r="D14" i="7"/>
  <c r="D15" i="7" s="1"/>
  <c r="E14" i="7"/>
  <c r="E15" i="7" s="1"/>
  <c r="B14" i="7"/>
  <c r="B15" i="7" s="1"/>
  <c r="I14" i="27"/>
  <c r="I15" i="27" s="1"/>
  <c r="I18" i="27" s="1"/>
  <c r="I22" i="27" s="1"/>
  <c r="K12" i="23"/>
  <c r="I14" i="19"/>
  <c r="I15" i="19" s="1"/>
  <c r="I18" i="19" s="1"/>
  <c r="I22" i="19" s="1"/>
  <c r="K12" i="41"/>
  <c r="I14" i="35"/>
  <c r="I15" i="35" s="1"/>
  <c r="I18" i="35" s="1"/>
  <c r="I22" i="35" s="1"/>
  <c r="K12" i="31"/>
  <c r="K12" i="27"/>
  <c r="I14" i="37"/>
  <c r="I15" i="37" s="1"/>
  <c r="I18" i="37" s="1"/>
  <c r="I22" i="37" s="1"/>
  <c r="D14" i="10"/>
  <c r="D15" i="10" s="1"/>
  <c r="B14" i="10"/>
  <c r="B15" i="10" s="1"/>
  <c r="G14" i="10"/>
  <c r="G15" i="10" s="1"/>
  <c r="H14" i="10"/>
  <c r="H15" i="10" s="1"/>
  <c r="E14" i="10"/>
  <c r="E15" i="10" s="1"/>
  <c r="C14" i="10"/>
  <c r="C15" i="10" s="1"/>
  <c r="K12" i="36"/>
  <c r="I14" i="17"/>
  <c r="I15" i="17" s="1"/>
  <c r="I18" i="17" s="1"/>
  <c r="I22" i="17" s="1"/>
  <c r="K12" i="6"/>
  <c r="I14" i="25"/>
  <c r="I15" i="25" s="1"/>
  <c r="I18" i="25" s="1"/>
  <c r="I22" i="25" s="1"/>
  <c r="I14" i="20"/>
  <c r="I15" i="20" s="1"/>
  <c r="I18" i="20" s="1"/>
  <c r="I22" i="20" s="1"/>
  <c r="I14" i="21"/>
  <c r="I15" i="21" s="1"/>
  <c r="I18" i="21" s="1"/>
  <c r="I22" i="21" s="1"/>
  <c r="I14" i="18"/>
  <c r="I15" i="18" s="1"/>
  <c r="I18" i="18" s="1"/>
  <c r="I22" i="18" s="1"/>
  <c r="K12" i="18"/>
  <c r="K12" i="30"/>
  <c r="I14" i="30"/>
  <c r="I15" i="30" s="1"/>
  <c r="I18" i="30" s="1"/>
  <c r="I22" i="30" s="1"/>
  <c r="K12" i="28"/>
  <c r="K12" i="40"/>
  <c r="K12" i="46"/>
  <c r="K12" i="15"/>
  <c r="I14" i="15"/>
  <c r="I15" i="15" s="1"/>
  <c r="I18" i="15" s="1"/>
  <c r="I22" i="15" s="1"/>
  <c r="K12" i="37"/>
  <c r="I14" i="11"/>
  <c r="I15" i="11" s="1"/>
  <c r="I18" i="11" s="1"/>
  <c r="I22" i="11" s="1"/>
  <c r="K12" i="13"/>
  <c r="D14" i="14"/>
  <c r="D15" i="14" s="1"/>
  <c r="B14" i="14"/>
  <c r="B15" i="14" s="1"/>
  <c r="E14" i="14"/>
  <c r="E15" i="14" s="1"/>
  <c r="G14" i="14"/>
  <c r="G15" i="14" s="1"/>
  <c r="H14" i="14"/>
  <c r="H15" i="14" s="1"/>
  <c r="C14" i="14"/>
  <c r="C15" i="14" s="1"/>
  <c r="K12" i="29"/>
  <c r="G14" i="34"/>
  <c r="G15" i="34" s="1"/>
  <c r="E14" i="34"/>
  <c r="E15" i="34" s="1"/>
  <c r="C14" i="34"/>
  <c r="C15" i="34" s="1"/>
  <c r="H14" i="34"/>
  <c r="H15" i="34" s="1"/>
  <c r="B14" i="34"/>
  <c r="B15" i="34" s="1"/>
  <c r="D14" i="34"/>
  <c r="D15" i="34" s="1"/>
  <c r="I14" i="9"/>
  <c r="I15" i="9" s="1"/>
  <c r="I18" i="9" s="1"/>
  <c r="I22" i="9" s="1"/>
  <c r="K12" i="14"/>
  <c r="I14" i="28"/>
  <c r="I15" i="28" s="1"/>
  <c r="I18" i="28" s="1"/>
  <c r="I22" i="28" s="1"/>
  <c r="K12" i="4"/>
  <c r="I14" i="24"/>
  <c r="I15" i="24" s="1"/>
  <c r="I18" i="24" s="1"/>
  <c r="I22" i="24" s="1"/>
  <c r="I14" i="23"/>
  <c r="I15" i="23" s="1"/>
  <c r="I18" i="23" s="1"/>
  <c r="I22" i="23" s="1"/>
  <c r="I14" i="22"/>
  <c r="I15" i="22" s="1"/>
  <c r="I18" i="22" s="1"/>
  <c r="I22" i="22" s="1"/>
  <c r="I14" i="41"/>
  <c r="I15" i="41" s="1"/>
  <c r="I18" i="41" s="1"/>
  <c r="I22" i="41" s="1"/>
  <c r="K12" i="1"/>
  <c r="I14" i="1"/>
  <c r="I15" i="1" s="1"/>
  <c r="I18" i="1" s="1"/>
  <c r="I22" i="1" s="1"/>
  <c r="K12" i="35"/>
  <c r="I14" i="31"/>
  <c r="I15" i="31" s="1"/>
  <c r="I18" i="31" s="1"/>
  <c r="I22" i="31" s="1"/>
  <c r="K12" i="8"/>
  <c r="I14" i="8"/>
  <c r="I15" i="8" s="1"/>
  <c r="I18" i="8" s="1"/>
  <c r="I22" i="8" s="1"/>
  <c r="K12" i="11"/>
  <c r="D14" i="45"/>
  <c r="D15" i="45" s="1"/>
  <c r="H14" i="45"/>
  <c r="H15" i="45" s="1"/>
  <c r="G14" i="45"/>
  <c r="G15" i="45" s="1"/>
  <c r="B14" i="45"/>
  <c r="B15" i="45" s="1"/>
  <c r="C14" i="45"/>
  <c r="C15" i="45" s="1"/>
  <c r="E14" i="45"/>
  <c r="E15" i="45" s="1"/>
  <c r="I14" i="36"/>
  <c r="I15" i="36" s="1"/>
  <c r="I18" i="36" s="1"/>
  <c r="I22" i="36" s="1"/>
  <c r="K12" i="17"/>
  <c r="I14" i="6"/>
  <c r="I15" i="6" s="1"/>
  <c r="I18" i="6" s="1"/>
  <c r="I22" i="6" s="1"/>
  <c r="I14" i="29"/>
  <c r="I15" i="29" s="1"/>
  <c r="I18" i="29" s="1"/>
  <c r="I22" i="29" s="1"/>
  <c r="I14" i="40"/>
  <c r="I15" i="40" s="1"/>
  <c r="I18" i="40" s="1"/>
  <c r="I22" i="40" s="1"/>
  <c r="I14" i="46"/>
  <c r="I15" i="46" s="1"/>
  <c r="I18" i="46" s="1"/>
  <c r="I22" i="46" s="1"/>
  <c r="I14" i="13"/>
  <c r="I15" i="13" s="1"/>
  <c r="I18" i="13" s="1"/>
  <c r="I22" i="13" s="1"/>
  <c r="I15" i="12"/>
  <c r="I18" i="12" s="1"/>
  <c r="I22" i="12" s="1"/>
  <c r="I15" i="34"/>
  <c r="I18" i="34" s="1"/>
  <c r="I22" i="34" s="1"/>
  <c r="I15" i="7"/>
  <c r="I18" i="7" s="1"/>
  <c r="I22" i="7" s="1"/>
  <c r="I15" i="10"/>
  <c r="I18" i="10" s="1"/>
  <c r="I22" i="10" s="1"/>
  <c r="I15" i="14"/>
  <c r="I18" i="14" s="1"/>
  <c r="I22" i="14" s="1"/>
  <c r="K12" i="25"/>
  <c r="K12" i="22"/>
  <c r="K12" i="21"/>
  <c r="G22" i="48" l="1"/>
  <c r="D20" i="48"/>
  <c r="D22" i="48" s="1"/>
  <c r="B20" i="48"/>
  <c r="C20" i="48"/>
  <c r="C22" i="48" s="1"/>
  <c r="E20" i="48"/>
  <c r="E22" i="48" s="1"/>
  <c r="K18" i="48"/>
  <c r="D18" i="5"/>
  <c r="K12" i="44"/>
  <c r="K15" i="2"/>
  <c r="B17" i="5"/>
  <c r="B18" i="5" s="1"/>
  <c r="H18" i="5"/>
  <c r="H22" i="5" s="1"/>
  <c r="E17" i="5"/>
  <c r="E18" i="5" s="1"/>
  <c r="C17" i="5"/>
  <c r="C18" i="5" s="1"/>
  <c r="G17" i="5"/>
  <c r="G18" i="5" s="1"/>
  <c r="G20" i="5" s="1"/>
  <c r="B20" i="5" s="1"/>
  <c r="K15" i="5"/>
  <c r="K12" i="39"/>
  <c r="B17" i="2"/>
  <c r="B18" i="2" s="1"/>
  <c r="E17" i="2"/>
  <c r="E18" i="2" s="1"/>
  <c r="D17" i="2"/>
  <c r="D18" i="2" s="1"/>
  <c r="C15" i="38"/>
  <c r="C17" i="2"/>
  <c r="C18" i="2" s="1"/>
  <c r="G17" i="2"/>
  <c r="G18" i="2" s="1"/>
  <c r="G20" i="2" s="1"/>
  <c r="D20" i="2" s="1"/>
  <c r="I15" i="38"/>
  <c r="I18" i="38" s="1"/>
  <c r="I22" i="38" s="1"/>
  <c r="D14" i="38"/>
  <c r="D15" i="38" s="1"/>
  <c r="G14" i="38"/>
  <c r="G15" i="38" s="1"/>
  <c r="B14" i="38"/>
  <c r="B15" i="38" s="1"/>
  <c r="K12" i="38"/>
  <c r="E14" i="38"/>
  <c r="E15" i="38" s="1"/>
  <c r="H14" i="38"/>
  <c r="H15" i="38" s="1"/>
  <c r="H17" i="38" s="1"/>
  <c r="H18" i="38" s="1"/>
  <c r="H22" i="38" s="1"/>
  <c r="H17" i="14"/>
  <c r="H18" i="14" s="1"/>
  <c r="H22" i="14" s="1"/>
  <c r="H17" i="45"/>
  <c r="H18" i="45" s="1"/>
  <c r="H22" i="45" s="1"/>
  <c r="E14" i="13"/>
  <c r="E15" i="13" s="1"/>
  <c r="H14" i="13"/>
  <c r="H15" i="13" s="1"/>
  <c r="B14" i="13"/>
  <c r="B15" i="13" s="1"/>
  <c r="C14" i="13"/>
  <c r="C15" i="13" s="1"/>
  <c r="G14" i="13"/>
  <c r="G15" i="13" s="1"/>
  <c r="D14" i="13"/>
  <c r="D15" i="13" s="1"/>
  <c r="D14" i="46"/>
  <c r="D15" i="46" s="1"/>
  <c r="C14" i="46"/>
  <c r="C15" i="46" s="1"/>
  <c r="H14" i="46"/>
  <c r="H15" i="46" s="1"/>
  <c r="B14" i="46"/>
  <c r="B15" i="46" s="1"/>
  <c r="G14" i="46"/>
  <c r="G15" i="46" s="1"/>
  <c r="E14" i="46"/>
  <c r="E15" i="46" s="1"/>
  <c r="B14" i="40"/>
  <c r="B15" i="40" s="1"/>
  <c r="D14" i="40"/>
  <c r="D15" i="40" s="1"/>
  <c r="G14" i="40"/>
  <c r="G15" i="40" s="1"/>
  <c r="C14" i="40"/>
  <c r="C15" i="40" s="1"/>
  <c r="E14" i="40"/>
  <c r="E15" i="40" s="1"/>
  <c r="H14" i="40"/>
  <c r="H15" i="40" s="1"/>
  <c r="B14" i="29"/>
  <c r="B15" i="29" s="1"/>
  <c r="D14" i="29"/>
  <c r="D15" i="29" s="1"/>
  <c r="H14" i="29"/>
  <c r="H15" i="29" s="1"/>
  <c r="C14" i="29"/>
  <c r="C15" i="29" s="1"/>
  <c r="G14" i="29"/>
  <c r="G15" i="29" s="1"/>
  <c r="E14" i="29"/>
  <c r="E15" i="29" s="1"/>
  <c r="D14" i="6"/>
  <c r="D15" i="6" s="1"/>
  <c r="E14" i="6"/>
  <c r="E15" i="6" s="1"/>
  <c r="G14" i="6"/>
  <c r="G15" i="6" s="1"/>
  <c r="B14" i="6"/>
  <c r="B15" i="6" s="1"/>
  <c r="C14" i="6"/>
  <c r="C15" i="6" s="1"/>
  <c r="H14" i="6"/>
  <c r="H15" i="6" s="1"/>
  <c r="H14" i="8"/>
  <c r="H15" i="8" s="1"/>
  <c r="B14" i="8"/>
  <c r="B15" i="8" s="1"/>
  <c r="C14" i="8"/>
  <c r="C15" i="8" s="1"/>
  <c r="D14" i="8"/>
  <c r="D15" i="8" s="1"/>
  <c r="E14" i="8"/>
  <c r="E15" i="8" s="1"/>
  <c r="G14" i="8"/>
  <c r="G15" i="8" s="1"/>
  <c r="G14" i="41"/>
  <c r="G15" i="41" s="1"/>
  <c r="B14" i="41"/>
  <c r="B15" i="41" s="1"/>
  <c r="D14" i="41"/>
  <c r="D15" i="41" s="1"/>
  <c r="H14" i="41"/>
  <c r="H15" i="41" s="1"/>
  <c r="C14" i="41"/>
  <c r="C15" i="41" s="1"/>
  <c r="E14" i="41"/>
  <c r="E15" i="41" s="1"/>
  <c r="B14" i="24"/>
  <c r="B15" i="24" s="1"/>
  <c r="C14" i="24"/>
  <c r="C15" i="24" s="1"/>
  <c r="D14" i="24"/>
  <c r="D15" i="24" s="1"/>
  <c r="E14" i="24"/>
  <c r="E15" i="24" s="1"/>
  <c r="G14" i="24"/>
  <c r="G15" i="24" s="1"/>
  <c r="H14" i="24"/>
  <c r="H15" i="24" s="1"/>
  <c r="H17" i="34"/>
  <c r="H18" i="34" s="1"/>
  <c r="H22" i="34" s="1"/>
  <c r="E14" i="11"/>
  <c r="E15" i="11" s="1"/>
  <c r="H14" i="11"/>
  <c r="H15" i="11" s="1"/>
  <c r="C14" i="11"/>
  <c r="C15" i="11" s="1"/>
  <c r="D14" i="11"/>
  <c r="D15" i="11" s="1"/>
  <c r="B14" i="11"/>
  <c r="B15" i="11" s="1"/>
  <c r="G14" i="11"/>
  <c r="G15" i="11" s="1"/>
  <c r="C14" i="15"/>
  <c r="C15" i="15" s="1"/>
  <c r="E14" i="15"/>
  <c r="E15" i="15" s="1"/>
  <c r="B14" i="15"/>
  <c r="B15" i="15" s="1"/>
  <c r="H14" i="15"/>
  <c r="H15" i="15" s="1"/>
  <c r="D14" i="15"/>
  <c r="D15" i="15" s="1"/>
  <c r="G14" i="15"/>
  <c r="G15" i="15" s="1"/>
  <c r="B14" i="39"/>
  <c r="B15" i="39" s="1"/>
  <c r="D14" i="39"/>
  <c r="D15" i="39" s="1"/>
  <c r="G14" i="39"/>
  <c r="G15" i="39" s="1"/>
  <c r="C14" i="39"/>
  <c r="C15" i="39" s="1"/>
  <c r="E14" i="39"/>
  <c r="E15" i="39" s="1"/>
  <c r="H14" i="39"/>
  <c r="H15" i="39" s="1"/>
  <c r="G14" i="20"/>
  <c r="G15" i="20" s="1"/>
  <c r="D14" i="20"/>
  <c r="D15" i="20" s="1"/>
  <c r="B14" i="20"/>
  <c r="B15" i="20" s="1"/>
  <c r="E14" i="20"/>
  <c r="E15" i="20" s="1"/>
  <c r="C14" i="20"/>
  <c r="C15" i="20" s="1"/>
  <c r="H14" i="20"/>
  <c r="H15" i="20" s="1"/>
  <c r="E14" i="25"/>
  <c r="E15" i="25" s="1"/>
  <c r="C14" i="25"/>
  <c r="C15" i="25" s="1"/>
  <c r="H14" i="25"/>
  <c r="H15" i="25" s="1"/>
  <c r="D14" i="25"/>
  <c r="D15" i="25" s="1"/>
  <c r="B14" i="25"/>
  <c r="B15" i="25" s="1"/>
  <c r="G14" i="25"/>
  <c r="G15" i="25" s="1"/>
  <c r="E14" i="44"/>
  <c r="E15" i="44" s="1"/>
  <c r="C14" i="44"/>
  <c r="C15" i="44" s="1"/>
  <c r="B14" i="44"/>
  <c r="B15" i="44" s="1"/>
  <c r="G14" i="44"/>
  <c r="G15" i="44" s="1"/>
  <c r="D14" i="44"/>
  <c r="D15" i="44" s="1"/>
  <c r="H14" i="44"/>
  <c r="H15" i="44" s="1"/>
  <c r="D14" i="17"/>
  <c r="D15" i="17" s="1"/>
  <c r="B14" i="17"/>
  <c r="B15" i="17" s="1"/>
  <c r="H14" i="17"/>
  <c r="H15" i="17" s="1"/>
  <c r="E14" i="17"/>
  <c r="E15" i="17" s="1"/>
  <c r="G14" i="17"/>
  <c r="G15" i="17" s="1"/>
  <c r="C14" i="17"/>
  <c r="C15" i="17" s="1"/>
  <c r="D14" i="35"/>
  <c r="D15" i="35" s="1"/>
  <c r="E14" i="35"/>
  <c r="E15" i="35" s="1"/>
  <c r="B14" i="35"/>
  <c r="B15" i="35" s="1"/>
  <c r="H14" i="35"/>
  <c r="H15" i="35" s="1"/>
  <c r="C14" i="35"/>
  <c r="C15" i="35" s="1"/>
  <c r="G14" i="35"/>
  <c r="G15" i="35" s="1"/>
  <c r="D14" i="27"/>
  <c r="D15" i="27" s="1"/>
  <c r="H14" i="27"/>
  <c r="H15" i="27" s="1"/>
  <c r="G14" i="27"/>
  <c r="G15" i="27" s="1"/>
  <c r="B14" i="27"/>
  <c r="B15" i="27" s="1"/>
  <c r="C14" i="27"/>
  <c r="C15" i="27" s="1"/>
  <c r="E14" i="27"/>
  <c r="E15" i="27" s="1"/>
  <c r="G14" i="4"/>
  <c r="G15" i="4" s="1"/>
  <c r="D14" i="4"/>
  <c r="D15" i="4" s="1"/>
  <c r="C14" i="4"/>
  <c r="C15" i="4" s="1"/>
  <c r="E14" i="4"/>
  <c r="E15" i="4" s="1"/>
  <c r="B14" i="4"/>
  <c r="B15" i="4" s="1"/>
  <c r="H14" i="4"/>
  <c r="H15" i="4" s="1"/>
  <c r="G14" i="32"/>
  <c r="G15" i="32" s="1"/>
  <c r="E14" i="32"/>
  <c r="E15" i="32" s="1"/>
  <c r="B14" i="32"/>
  <c r="B15" i="32" s="1"/>
  <c r="H14" i="32"/>
  <c r="H15" i="32" s="1"/>
  <c r="D14" i="32"/>
  <c r="D15" i="32" s="1"/>
  <c r="C14" i="32"/>
  <c r="C15" i="32" s="1"/>
  <c r="H17" i="12"/>
  <c r="H18" i="12" s="1"/>
  <c r="H22" i="12" s="1"/>
  <c r="K15" i="12"/>
  <c r="G14" i="36"/>
  <c r="G15" i="36" s="1"/>
  <c r="B14" i="36"/>
  <c r="B15" i="36" s="1"/>
  <c r="C14" i="36"/>
  <c r="C15" i="36" s="1"/>
  <c r="D14" i="36"/>
  <c r="D15" i="36" s="1"/>
  <c r="E14" i="36"/>
  <c r="E15" i="36" s="1"/>
  <c r="H14" i="36"/>
  <c r="H15" i="36" s="1"/>
  <c r="K15" i="45"/>
  <c r="G14" i="31"/>
  <c r="G15" i="31" s="1"/>
  <c r="E14" i="31"/>
  <c r="E15" i="31" s="1"/>
  <c r="B14" i="31"/>
  <c r="B15" i="31" s="1"/>
  <c r="H14" i="31"/>
  <c r="H15" i="31" s="1"/>
  <c r="C14" i="31"/>
  <c r="C15" i="31" s="1"/>
  <c r="D14" i="31"/>
  <c r="D15" i="31" s="1"/>
  <c r="C14" i="1"/>
  <c r="C15" i="1" s="1"/>
  <c r="E14" i="1"/>
  <c r="E15" i="1" s="1"/>
  <c r="H14" i="1"/>
  <c r="H15" i="1" s="1"/>
  <c r="D14" i="1"/>
  <c r="D15" i="1" s="1"/>
  <c r="G14" i="1"/>
  <c r="G15" i="1" s="1"/>
  <c r="B14" i="1"/>
  <c r="B15" i="1" s="1"/>
  <c r="B14" i="22"/>
  <c r="B15" i="22" s="1"/>
  <c r="H14" i="22"/>
  <c r="H15" i="22" s="1"/>
  <c r="D14" i="22"/>
  <c r="D15" i="22" s="1"/>
  <c r="C14" i="22"/>
  <c r="C15" i="22" s="1"/>
  <c r="G14" i="22"/>
  <c r="G15" i="22" s="1"/>
  <c r="E14" i="22"/>
  <c r="E15" i="22" s="1"/>
  <c r="G14" i="23"/>
  <c r="G15" i="23" s="1"/>
  <c r="D14" i="23"/>
  <c r="D15" i="23" s="1"/>
  <c r="H14" i="23"/>
  <c r="H15" i="23" s="1"/>
  <c r="B14" i="23"/>
  <c r="B15" i="23" s="1"/>
  <c r="E14" i="23"/>
  <c r="E15" i="23" s="1"/>
  <c r="C14" i="23"/>
  <c r="C15" i="23" s="1"/>
  <c r="D14" i="28"/>
  <c r="D15" i="28" s="1"/>
  <c r="C14" i="28"/>
  <c r="C15" i="28" s="1"/>
  <c r="E14" i="28"/>
  <c r="E15" i="28" s="1"/>
  <c r="G14" i="28"/>
  <c r="G15" i="28" s="1"/>
  <c r="B14" i="28"/>
  <c r="B15" i="28" s="1"/>
  <c r="H14" i="28"/>
  <c r="H15" i="28" s="1"/>
  <c r="K15" i="14"/>
  <c r="B14" i="9"/>
  <c r="B15" i="9" s="1"/>
  <c r="C14" i="9"/>
  <c r="C15" i="9" s="1"/>
  <c r="H14" i="9"/>
  <c r="H15" i="9" s="1"/>
  <c r="G14" i="9"/>
  <c r="G15" i="9" s="1"/>
  <c r="E14" i="9"/>
  <c r="E15" i="9" s="1"/>
  <c r="D14" i="9"/>
  <c r="D15" i="9" s="1"/>
  <c r="K15" i="34"/>
  <c r="B14" i="30"/>
  <c r="B15" i="30" s="1"/>
  <c r="H14" i="30"/>
  <c r="H15" i="30" s="1"/>
  <c r="D14" i="30"/>
  <c r="D15" i="30" s="1"/>
  <c r="C14" i="30"/>
  <c r="C15" i="30" s="1"/>
  <c r="E14" i="30"/>
  <c r="E15" i="30" s="1"/>
  <c r="G14" i="30"/>
  <c r="G15" i="30" s="1"/>
  <c r="H14" i="18"/>
  <c r="H15" i="18" s="1"/>
  <c r="C14" i="18"/>
  <c r="C15" i="18" s="1"/>
  <c r="E14" i="18"/>
  <c r="E15" i="18" s="1"/>
  <c r="G14" i="18"/>
  <c r="G15" i="18" s="1"/>
  <c r="B14" i="18"/>
  <c r="B15" i="18" s="1"/>
  <c r="D14" i="18"/>
  <c r="D15" i="18" s="1"/>
  <c r="D14" i="21"/>
  <c r="D15" i="21" s="1"/>
  <c r="C14" i="21"/>
  <c r="C15" i="21" s="1"/>
  <c r="H14" i="21"/>
  <c r="H15" i="21" s="1"/>
  <c r="B14" i="21"/>
  <c r="B15" i="21" s="1"/>
  <c r="E14" i="21"/>
  <c r="E15" i="21" s="1"/>
  <c r="G14" i="21"/>
  <c r="G15" i="21" s="1"/>
  <c r="H17" i="10"/>
  <c r="H18" i="10" s="1"/>
  <c r="H22" i="10" s="1"/>
  <c r="K15" i="10"/>
  <c r="E14" i="37"/>
  <c r="E15" i="37" s="1"/>
  <c r="C14" i="37"/>
  <c r="C15" i="37" s="1"/>
  <c r="H14" i="37"/>
  <c r="H15" i="37" s="1"/>
  <c r="D14" i="37"/>
  <c r="D15" i="37" s="1"/>
  <c r="B14" i="37"/>
  <c r="B15" i="37" s="1"/>
  <c r="G14" i="37"/>
  <c r="G15" i="37" s="1"/>
  <c r="B14" i="19"/>
  <c r="B15" i="19" s="1"/>
  <c r="C14" i="19"/>
  <c r="C15" i="19" s="1"/>
  <c r="G14" i="19"/>
  <c r="G15" i="19" s="1"/>
  <c r="D14" i="19"/>
  <c r="D15" i="19" s="1"/>
  <c r="E14" i="19"/>
  <c r="E15" i="19" s="1"/>
  <c r="H14" i="19"/>
  <c r="H15" i="19" s="1"/>
  <c r="K15" i="7"/>
  <c r="H17" i="7"/>
  <c r="H18" i="7" s="1"/>
  <c r="H22" i="7" s="1"/>
  <c r="B22" i="48" l="1"/>
  <c r="B28" i="48" s="1"/>
  <c r="B30" i="48" s="1"/>
  <c r="K20" i="48"/>
  <c r="K22" i="48" s="1"/>
  <c r="G22" i="5"/>
  <c r="B20" i="2"/>
  <c r="B22" i="2" s="1"/>
  <c r="B28" i="2" s="1"/>
  <c r="D20" i="5"/>
  <c r="D22" i="5" s="1"/>
  <c r="K18" i="5"/>
  <c r="C20" i="5"/>
  <c r="C22" i="5" s="1"/>
  <c r="E20" i="5"/>
  <c r="E22" i="5" s="1"/>
  <c r="D22" i="2"/>
  <c r="K18" i="2"/>
  <c r="G22" i="2"/>
  <c r="C20" i="2"/>
  <c r="C22" i="2" s="1"/>
  <c r="E20" i="2"/>
  <c r="E22" i="2" s="1"/>
  <c r="K15" i="38"/>
  <c r="K15" i="37"/>
  <c r="H17" i="37"/>
  <c r="H18" i="37" s="1"/>
  <c r="H22" i="37" s="1"/>
  <c r="B17" i="7"/>
  <c r="B18" i="7" s="1"/>
  <c r="C17" i="7"/>
  <c r="C18" i="7" s="1"/>
  <c r="D17" i="7"/>
  <c r="D18" i="7" s="1"/>
  <c r="E17" i="7"/>
  <c r="E18" i="7" s="1"/>
  <c r="G17" i="7"/>
  <c r="G18" i="7" s="1"/>
  <c r="G20" i="7" s="1"/>
  <c r="H17" i="19"/>
  <c r="H18" i="19" s="1"/>
  <c r="H22" i="19" s="1"/>
  <c r="K15" i="21"/>
  <c r="H17" i="30"/>
  <c r="H18" i="30" s="1"/>
  <c r="H22" i="30" s="1"/>
  <c r="H17" i="28"/>
  <c r="H18" i="28" s="1"/>
  <c r="H22" i="28" s="1"/>
  <c r="K15" i="23"/>
  <c r="H17" i="22"/>
  <c r="K15" i="1"/>
  <c r="H17" i="31"/>
  <c r="H17" i="36"/>
  <c r="H18" i="36" s="1"/>
  <c r="H22" i="36" s="1"/>
  <c r="K15" i="36"/>
  <c r="B22" i="5"/>
  <c r="B28" i="5" s="1"/>
  <c r="D17" i="12"/>
  <c r="D18" i="12" s="1"/>
  <c r="E17" i="12"/>
  <c r="E18" i="12" s="1"/>
  <c r="B17" i="12"/>
  <c r="B18" i="12" s="1"/>
  <c r="G17" i="12"/>
  <c r="G18" i="12" s="1"/>
  <c r="G20" i="12" s="1"/>
  <c r="C17" i="12"/>
  <c r="C18" i="12" s="1"/>
  <c r="H17" i="32"/>
  <c r="H17" i="4"/>
  <c r="H18" i="4" s="1"/>
  <c r="H22" i="4" s="1"/>
  <c r="K15" i="27"/>
  <c r="H17" i="27"/>
  <c r="H18" i="27" s="1"/>
  <c r="H22" i="27" s="1"/>
  <c r="H17" i="35"/>
  <c r="K15" i="17"/>
  <c r="H17" i="44"/>
  <c r="H17" i="20"/>
  <c r="H17" i="39"/>
  <c r="H17" i="15"/>
  <c r="H18" i="15" s="1"/>
  <c r="H22" i="15" s="1"/>
  <c r="H17" i="11"/>
  <c r="H18" i="11" s="1"/>
  <c r="H22" i="11" s="1"/>
  <c r="K15" i="24"/>
  <c r="H17" i="8"/>
  <c r="H18" i="8" s="1"/>
  <c r="H22" i="8" s="1"/>
  <c r="H17" i="29"/>
  <c r="K15" i="29"/>
  <c r="K15" i="40"/>
  <c r="H17" i="46"/>
  <c r="H18" i="46" s="1"/>
  <c r="H22" i="46" s="1"/>
  <c r="K15" i="13"/>
  <c r="C17" i="14"/>
  <c r="C18" i="14" s="1"/>
  <c r="B17" i="14"/>
  <c r="B18" i="14" s="1"/>
  <c r="G17" i="14"/>
  <c r="G18" i="14" s="1"/>
  <c r="G20" i="14" s="1"/>
  <c r="D17" i="14"/>
  <c r="D18" i="14" s="1"/>
  <c r="E17" i="14"/>
  <c r="E18" i="14" s="1"/>
  <c r="K15" i="19"/>
  <c r="B17" i="10"/>
  <c r="B18" i="10" s="1"/>
  <c r="D17" i="10"/>
  <c r="D18" i="10" s="1"/>
  <c r="C17" i="10"/>
  <c r="C18" i="10" s="1"/>
  <c r="E17" i="10"/>
  <c r="E18" i="10" s="1"/>
  <c r="G17" i="10"/>
  <c r="G18" i="10" s="1"/>
  <c r="G20" i="10" s="1"/>
  <c r="H17" i="21"/>
  <c r="H18" i="21" s="1"/>
  <c r="H22" i="21" s="1"/>
  <c r="K15" i="18"/>
  <c r="H17" i="18"/>
  <c r="K15" i="30"/>
  <c r="H17" i="9"/>
  <c r="K15" i="9"/>
  <c r="K15" i="28"/>
  <c r="H17" i="23"/>
  <c r="H18" i="23" s="1"/>
  <c r="H22" i="23" s="1"/>
  <c r="K15" i="22"/>
  <c r="H17" i="1"/>
  <c r="H18" i="1" s="1"/>
  <c r="H22" i="1" s="1"/>
  <c r="K15" i="31"/>
  <c r="K15" i="32"/>
  <c r="K15" i="4"/>
  <c r="D17" i="38"/>
  <c r="D18" i="38" s="1"/>
  <c r="B17" i="38"/>
  <c r="B18" i="38" s="1"/>
  <c r="C17" i="38"/>
  <c r="C18" i="38" s="1"/>
  <c r="E17" i="38"/>
  <c r="E18" i="38" s="1"/>
  <c r="G17" i="38"/>
  <c r="G18" i="38" s="1"/>
  <c r="G20" i="38" s="1"/>
  <c r="K15" i="35"/>
  <c r="H17" i="17"/>
  <c r="H18" i="17" s="1"/>
  <c r="H22" i="17" s="1"/>
  <c r="K15" i="44"/>
  <c r="K15" i="25"/>
  <c r="H17" i="25"/>
  <c r="H18" i="25" s="1"/>
  <c r="H22" i="25" s="1"/>
  <c r="K15" i="20"/>
  <c r="K15" i="39"/>
  <c r="K15" i="15"/>
  <c r="K15" i="11"/>
  <c r="D17" i="34"/>
  <c r="D18" i="34" s="1"/>
  <c r="E17" i="34"/>
  <c r="E18" i="34" s="1"/>
  <c r="B17" i="34"/>
  <c r="B18" i="34" s="1"/>
  <c r="G17" i="34"/>
  <c r="G18" i="34" s="1"/>
  <c r="G20" i="34" s="1"/>
  <c r="C17" i="34"/>
  <c r="C18" i="34" s="1"/>
  <c r="H17" i="24"/>
  <c r="H18" i="24" s="1"/>
  <c r="H22" i="24" s="1"/>
  <c r="H17" i="41"/>
  <c r="K15" i="41"/>
  <c r="K15" i="8"/>
  <c r="H17" i="6"/>
  <c r="H18" i="6" s="1"/>
  <c r="H22" i="6" s="1"/>
  <c r="K15" i="6"/>
  <c r="H17" i="40"/>
  <c r="H18" i="40" s="1"/>
  <c r="H22" i="40" s="1"/>
  <c r="K15" i="46"/>
  <c r="H17" i="13"/>
  <c r="C17" i="45"/>
  <c r="C18" i="45" s="1"/>
  <c r="G17" i="45"/>
  <c r="G18" i="45" s="1"/>
  <c r="G20" i="45" s="1"/>
  <c r="B17" i="45"/>
  <c r="B18" i="45" s="1"/>
  <c r="E17" i="45"/>
  <c r="E18" i="45" s="1"/>
  <c r="D17" i="45"/>
  <c r="D18" i="45" s="1"/>
  <c r="K20" i="5" l="1"/>
  <c r="K22" i="5" s="1"/>
  <c r="K20" i="2"/>
  <c r="K22" i="2" s="1"/>
  <c r="C20" i="45"/>
  <c r="C22" i="45" s="1"/>
  <c r="D20" i="45"/>
  <c r="D22" i="45" s="1"/>
  <c r="E20" i="45"/>
  <c r="E22" i="45" s="1"/>
  <c r="B20" i="45"/>
  <c r="G22" i="45"/>
  <c r="C17" i="41"/>
  <c r="C18" i="41" s="1"/>
  <c r="D17" i="41"/>
  <c r="D18" i="41" s="1"/>
  <c r="E17" i="41"/>
  <c r="E18" i="41" s="1"/>
  <c r="B17" i="41"/>
  <c r="B18" i="41" s="1"/>
  <c r="G17" i="41"/>
  <c r="G18" i="41" s="1"/>
  <c r="G20" i="41" s="1"/>
  <c r="B17" i="9"/>
  <c r="B18" i="9" s="1"/>
  <c r="C17" i="9"/>
  <c r="C18" i="9" s="1"/>
  <c r="E17" i="9"/>
  <c r="E18" i="9" s="1"/>
  <c r="D17" i="9"/>
  <c r="D18" i="9" s="1"/>
  <c r="G17" i="9"/>
  <c r="G18" i="9" s="1"/>
  <c r="G20" i="9" s="1"/>
  <c r="C17" i="18"/>
  <c r="C18" i="18" s="1"/>
  <c r="E17" i="18"/>
  <c r="E18" i="18" s="1"/>
  <c r="B17" i="18"/>
  <c r="B18" i="18" s="1"/>
  <c r="D17" i="18"/>
  <c r="D18" i="18" s="1"/>
  <c r="G17" i="18"/>
  <c r="G18" i="18" s="1"/>
  <c r="G20" i="18" s="1"/>
  <c r="C20" i="10"/>
  <c r="C22" i="10" s="1"/>
  <c r="E20" i="10"/>
  <c r="E22" i="10" s="1"/>
  <c r="G22" i="10"/>
  <c r="D20" i="10"/>
  <c r="D22" i="10" s="1"/>
  <c r="B20" i="10"/>
  <c r="E20" i="14"/>
  <c r="E22" i="14" s="1"/>
  <c r="G22" i="14"/>
  <c r="C20" i="14"/>
  <c r="C22" i="14" s="1"/>
  <c r="B20" i="14"/>
  <c r="D20" i="14"/>
  <c r="D22" i="14" s="1"/>
  <c r="D17" i="29"/>
  <c r="D18" i="29" s="1"/>
  <c r="C17" i="29"/>
  <c r="C18" i="29" s="1"/>
  <c r="G17" i="29"/>
  <c r="G18" i="29" s="1"/>
  <c r="G20" i="29" s="1"/>
  <c r="E17" i="29"/>
  <c r="E18" i="29" s="1"/>
  <c r="B17" i="29"/>
  <c r="B18" i="29" s="1"/>
  <c r="B30" i="2"/>
  <c r="C45" i="47" s="1"/>
  <c r="B45" i="47"/>
  <c r="C17" i="39"/>
  <c r="C18" i="39" s="1"/>
  <c r="E17" i="39"/>
  <c r="E18" i="39" s="1"/>
  <c r="G17" i="39"/>
  <c r="G18" i="39" s="1"/>
  <c r="G20" i="39" s="1"/>
  <c r="D17" i="39"/>
  <c r="D18" i="39" s="1"/>
  <c r="B17" i="39"/>
  <c r="B18" i="39" s="1"/>
  <c r="B17" i="20"/>
  <c r="B18" i="20" s="1"/>
  <c r="D17" i="20"/>
  <c r="D18" i="20" s="1"/>
  <c r="E17" i="20"/>
  <c r="E18" i="20" s="1"/>
  <c r="C17" i="20"/>
  <c r="C18" i="20" s="1"/>
  <c r="G17" i="20"/>
  <c r="G18" i="20" s="1"/>
  <c r="G20" i="20" s="1"/>
  <c r="E17" i="44"/>
  <c r="E18" i="44" s="1"/>
  <c r="C17" i="44"/>
  <c r="C18" i="44" s="1"/>
  <c r="G17" i="44"/>
  <c r="G18" i="44" s="1"/>
  <c r="G20" i="44" s="1"/>
  <c r="B17" i="44"/>
  <c r="B18" i="44" s="1"/>
  <c r="D17" i="44"/>
  <c r="D18" i="44" s="1"/>
  <c r="C17" i="35"/>
  <c r="C18" i="35" s="1"/>
  <c r="D17" i="35"/>
  <c r="D18" i="35" s="1"/>
  <c r="B17" i="35"/>
  <c r="B18" i="35" s="1"/>
  <c r="G17" i="35"/>
  <c r="G18" i="35" s="1"/>
  <c r="G20" i="35" s="1"/>
  <c r="E17" i="35"/>
  <c r="E18" i="35" s="1"/>
  <c r="B17" i="32"/>
  <c r="B18" i="32" s="1"/>
  <c r="E17" i="32"/>
  <c r="E18" i="32" s="1"/>
  <c r="G17" i="32"/>
  <c r="G18" i="32" s="1"/>
  <c r="G20" i="32" s="1"/>
  <c r="D17" i="32"/>
  <c r="D18" i="32" s="1"/>
  <c r="C17" i="32"/>
  <c r="C18" i="32" s="1"/>
  <c r="D20" i="12"/>
  <c r="D22" i="12" s="1"/>
  <c r="B20" i="12"/>
  <c r="C20" i="12"/>
  <c r="C22" i="12" s="1"/>
  <c r="E20" i="12"/>
  <c r="E22" i="12" s="1"/>
  <c r="G22" i="12"/>
  <c r="B30" i="5"/>
  <c r="C44" i="47" s="1"/>
  <c r="B44" i="47"/>
  <c r="G17" i="31"/>
  <c r="G18" i="31" s="1"/>
  <c r="G20" i="31" s="1"/>
  <c r="C17" i="31"/>
  <c r="C18" i="31" s="1"/>
  <c r="D17" i="31"/>
  <c r="D18" i="31" s="1"/>
  <c r="E17" i="31"/>
  <c r="E18" i="31" s="1"/>
  <c r="B17" i="31"/>
  <c r="B18" i="31" s="1"/>
  <c r="D17" i="22"/>
  <c r="D18" i="22" s="1"/>
  <c r="C17" i="22"/>
  <c r="C18" i="22" s="1"/>
  <c r="G17" i="22"/>
  <c r="G18" i="22" s="1"/>
  <c r="G20" i="22" s="1"/>
  <c r="B17" i="22"/>
  <c r="B18" i="22" s="1"/>
  <c r="E17" i="22"/>
  <c r="E18" i="22" s="1"/>
  <c r="D20" i="7"/>
  <c r="D22" i="7" s="1"/>
  <c r="C20" i="7"/>
  <c r="C22" i="7" s="1"/>
  <c r="E20" i="7"/>
  <c r="E22" i="7" s="1"/>
  <c r="G22" i="7"/>
  <c r="B20" i="7"/>
  <c r="K18" i="34"/>
  <c r="K18" i="38"/>
  <c r="K18" i="10"/>
  <c r="K18" i="7"/>
  <c r="D17" i="13"/>
  <c r="D18" i="13" s="1"/>
  <c r="G17" i="13"/>
  <c r="G18" i="13" s="1"/>
  <c r="G20" i="13" s="1"/>
  <c r="B17" i="13"/>
  <c r="B18" i="13" s="1"/>
  <c r="C17" i="13"/>
  <c r="C18" i="13" s="1"/>
  <c r="E17" i="13"/>
  <c r="E18" i="13" s="1"/>
  <c r="D17" i="40"/>
  <c r="D18" i="40" s="1"/>
  <c r="B17" i="40"/>
  <c r="B18" i="40" s="1"/>
  <c r="C17" i="40"/>
  <c r="C18" i="40" s="1"/>
  <c r="E17" i="40"/>
  <c r="E18" i="40" s="1"/>
  <c r="G17" i="40"/>
  <c r="G18" i="40" s="1"/>
  <c r="G20" i="40" s="1"/>
  <c r="B17" i="6"/>
  <c r="B18" i="6" s="1"/>
  <c r="E17" i="6"/>
  <c r="E18" i="6" s="1"/>
  <c r="G17" i="6"/>
  <c r="G18" i="6" s="1"/>
  <c r="G20" i="6" s="1"/>
  <c r="D17" i="6"/>
  <c r="D18" i="6" s="1"/>
  <c r="C17" i="6"/>
  <c r="C18" i="6" s="1"/>
  <c r="B17" i="24"/>
  <c r="B18" i="24" s="1"/>
  <c r="E17" i="24"/>
  <c r="E18" i="24" s="1"/>
  <c r="G17" i="24"/>
  <c r="G18" i="24" s="1"/>
  <c r="G20" i="24" s="1"/>
  <c r="C17" i="24"/>
  <c r="C18" i="24" s="1"/>
  <c r="D17" i="24"/>
  <c r="D18" i="24" s="1"/>
  <c r="C20" i="34"/>
  <c r="C22" i="34" s="1"/>
  <c r="D20" i="34"/>
  <c r="D22" i="34" s="1"/>
  <c r="E20" i="34"/>
  <c r="E22" i="34" s="1"/>
  <c r="B20" i="34"/>
  <c r="G22" i="34"/>
  <c r="D17" i="25"/>
  <c r="D18" i="25" s="1"/>
  <c r="B17" i="25"/>
  <c r="B18" i="25" s="1"/>
  <c r="E17" i="25"/>
  <c r="E18" i="25" s="1"/>
  <c r="C17" i="25"/>
  <c r="C18" i="25" s="1"/>
  <c r="G17" i="25"/>
  <c r="G18" i="25" s="1"/>
  <c r="G20" i="25" s="1"/>
  <c r="B17" i="17"/>
  <c r="B18" i="17" s="1"/>
  <c r="D17" i="17"/>
  <c r="D18" i="17" s="1"/>
  <c r="G17" i="17"/>
  <c r="G18" i="17" s="1"/>
  <c r="G20" i="17" s="1"/>
  <c r="C17" i="17"/>
  <c r="C18" i="17" s="1"/>
  <c r="E17" i="17"/>
  <c r="E18" i="17" s="1"/>
  <c r="E20" i="38"/>
  <c r="E22" i="38" s="1"/>
  <c r="C20" i="38"/>
  <c r="C22" i="38" s="1"/>
  <c r="D20" i="38"/>
  <c r="D22" i="38" s="1"/>
  <c r="G22" i="38"/>
  <c r="B20" i="38"/>
  <c r="C17" i="1"/>
  <c r="C18" i="1" s="1"/>
  <c r="E17" i="1"/>
  <c r="E18" i="1" s="1"/>
  <c r="B17" i="1"/>
  <c r="B18" i="1" s="1"/>
  <c r="D17" i="1"/>
  <c r="D18" i="1" s="1"/>
  <c r="G17" i="1"/>
  <c r="G18" i="1" s="1"/>
  <c r="G20" i="1" s="1"/>
  <c r="E17" i="23"/>
  <c r="E18" i="23" s="1"/>
  <c r="D17" i="23"/>
  <c r="D18" i="23" s="1"/>
  <c r="B17" i="23"/>
  <c r="B18" i="23" s="1"/>
  <c r="C17" i="23"/>
  <c r="C18" i="23" s="1"/>
  <c r="G17" i="23"/>
  <c r="G18" i="23" s="1"/>
  <c r="G20" i="23" s="1"/>
  <c r="G17" i="21"/>
  <c r="G18" i="21" s="1"/>
  <c r="G20" i="21" s="1"/>
  <c r="C17" i="21"/>
  <c r="C18" i="21" s="1"/>
  <c r="E17" i="21"/>
  <c r="E18" i="21" s="1"/>
  <c r="D17" i="21"/>
  <c r="D18" i="21" s="1"/>
  <c r="B17" i="21"/>
  <c r="B18" i="21" s="1"/>
  <c r="C17" i="46"/>
  <c r="C18" i="46" s="1"/>
  <c r="B17" i="46"/>
  <c r="B18" i="46" s="1"/>
  <c r="G17" i="46"/>
  <c r="G18" i="46" s="1"/>
  <c r="G20" i="46" s="1"/>
  <c r="E17" i="46"/>
  <c r="E18" i="46" s="1"/>
  <c r="D17" i="46"/>
  <c r="D18" i="46" s="1"/>
  <c r="D17" i="8"/>
  <c r="D18" i="8" s="1"/>
  <c r="C17" i="8"/>
  <c r="C18" i="8" s="1"/>
  <c r="B17" i="8"/>
  <c r="B18" i="8" s="1"/>
  <c r="E17" i="8"/>
  <c r="E18" i="8" s="1"/>
  <c r="G17" i="8"/>
  <c r="G18" i="8" s="1"/>
  <c r="G20" i="8" s="1"/>
  <c r="D17" i="11"/>
  <c r="D18" i="11" s="1"/>
  <c r="E17" i="11"/>
  <c r="E18" i="11" s="1"/>
  <c r="B17" i="11"/>
  <c r="B18" i="11" s="1"/>
  <c r="C17" i="11"/>
  <c r="C18" i="11" s="1"/>
  <c r="G17" i="11"/>
  <c r="G18" i="11" s="1"/>
  <c r="G20" i="11" s="1"/>
  <c r="C17" i="15"/>
  <c r="C18" i="15" s="1"/>
  <c r="B17" i="15"/>
  <c r="B18" i="15" s="1"/>
  <c r="D17" i="15"/>
  <c r="D18" i="15" s="1"/>
  <c r="G17" i="15"/>
  <c r="G18" i="15" s="1"/>
  <c r="G20" i="15" s="1"/>
  <c r="E17" i="15"/>
  <c r="E18" i="15" s="1"/>
  <c r="D17" i="27"/>
  <c r="D18" i="27" s="1"/>
  <c r="C17" i="27"/>
  <c r="C18" i="27" s="1"/>
  <c r="G17" i="27"/>
  <c r="G18" i="27" s="1"/>
  <c r="G20" i="27" s="1"/>
  <c r="E17" i="27"/>
  <c r="E18" i="27" s="1"/>
  <c r="B17" i="27"/>
  <c r="B18" i="27" s="1"/>
  <c r="G17" i="4"/>
  <c r="G18" i="4" s="1"/>
  <c r="G20" i="4" s="1"/>
  <c r="C17" i="4"/>
  <c r="C18" i="4" s="1"/>
  <c r="E17" i="4"/>
  <c r="E18" i="4" s="1"/>
  <c r="B17" i="4"/>
  <c r="B18" i="4" s="1"/>
  <c r="D17" i="4"/>
  <c r="D18" i="4" s="1"/>
  <c r="C17" i="36"/>
  <c r="C18" i="36" s="1"/>
  <c r="E17" i="36"/>
  <c r="E18" i="36" s="1"/>
  <c r="D17" i="36"/>
  <c r="D18" i="36" s="1"/>
  <c r="B17" i="36"/>
  <c r="B18" i="36" s="1"/>
  <c r="G17" i="36"/>
  <c r="G18" i="36" s="1"/>
  <c r="G20" i="36" s="1"/>
  <c r="E17" i="28"/>
  <c r="E18" i="28" s="1"/>
  <c r="G17" i="28"/>
  <c r="G18" i="28" s="1"/>
  <c r="G20" i="28" s="1"/>
  <c r="C17" i="28"/>
  <c r="C18" i="28" s="1"/>
  <c r="B17" i="28"/>
  <c r="B18" i="28" s="1"/>
  <c r="D17" i="28"/>
  <c r="D18" i="28" s="1"/>
  <c r="G17" i="30"/>
  <c r="G18" i="30" s="1"/>
  <c r="G20" i="30" s="1"/>
  <c r="C17" i="30"/>
  <c r="C18" i="30" s="1"/>
  <c r="B17" i="30"/>
  <c r="B18" i="30" s="1"/>
  <c r="D17" i="30"/>
  <c r="D18" i="30" s="1"/>
  <c r="E17" i="30"/>
  <c r="E18" i="30" s="1"/>
  <c r="C17" i="19"/>
  <c r="C18" i="19" s="1"/>
  <c r="E17" i="19"/>
  <c r="E18" i="19" s="1"/>
  <c r="B17" i="19"/>
  <c r="B18" i="19" s="1"/>
  <c r="D17" i="19"/>
  <c r="D18" i="19" s="1"/>
  <c r="G17" i="19"/>
  <c r="G18" i="19" s="1"/>
  <c r="G20" i="19" s="1"/>
  <c r="G17" i="37"/>
  <c r="G18" i="37" s="1"/>
  <c r="G20" i="37" s="1"/>
  <c r="E17" i="37"/>
  <c r="E18" i="37" s="1"/>
  <c r="B17" i="37"/>
  <c r="B18" i="37" s="1"/>
  <c r="D17" i="37"/>
  <c r="D18" i="37" s="1"/>
  <c r="C17" i="37"/>
  <c r="C18" i="37" s="1"/>
  <c r="K18" i="45"/>
  <c r="H18" i="13"/>
  <c r="H22" i="13" s="1"/>
  <c r="H18" i="41"/>
  <c r="H22" i="41" s="1"/>
  <c r="H18" i="9"/>
  <c r="H22" i="9" s="1"/>
  <c r="H18" i="18"/>
  <c r="H22" i="18" s="1"/>
  <c r="K18" i="14"/>
  <c r="H18" i="29"/>
  <c r="H22" i="29" s="1"/>
  <c r="H18" i="39"/>
  <c r="H22" i="39" s="1"/>
  <c r="H18" i="20"/>
  <c r="H22" i="20" s="1"/>
  <c r="H18" i="44"/>
  <c r="H22" i="44" s="1"/>
  <c r="H18" i="35"/>
  <c r="H22" i="35" s="1"/>
  <c r="H18" i="32"/>
  <c r="H22" i="32" s="1"/>
  <c r="K18" i="12"/>
  <c r="H18" i="31"/>
  <c r="H22" i="31" s="1"/>
  <c r="H18" i="22"/>
  <c r="H22" i="22" s="1"/>
  <c r="K18" i="27" l="1"/>
  <c r="K18" i="28"/>
  <c r="K18" i="4"/>
  <c r="G22" i="37"/>
  <c r="D20" i="37"/>
  <c r="D22" i="37" s="1"/>
  <c r="B20" i="37"/>
  <c r="C20" i="37"/>
  <c r="C22" i="37" s="1"/>
  <c r="E20" i="37"/>
  <c r="E22" i="37" s="1"/>
  <c r="G22" i="36"/>
  <c r="C20" i="36"/>
  <c r="C22" i="36" s="1"/>
  <c r="E20" i="36"/>
  <c r="E22" i="36" s="1"/>
  <c r="B20" i="36"/>
  <c r="D20" i="36"/>
  <c r="D22" i="36" s="1"/>
  <c r="G22" i="19"/>
  <c r="B20" i="19"/>
  <c r="C20" i="19"/>
  <c r="C22" i="19" s="1"/>
  <c r="D20" i="19"/>
  <c r="D22" i="19" s="1"/>
  <c r="E20" i="19"/>
  <c r="E22" i="19" s="1"/>
  <c r="G22" i="4"/>
  <c r="E20" i="4"/>
  <c r="E22" i="4" s="1"/>
  <c r="B20" i="4"/>
  <c r="C20" i="4"/>
  <c r="C22" i="4" s="1"/>
  <c r="D20" i="4"/>
  <c r="D22" i="4" s="1"/>
  <c r="G22" i="8"/>
  <c r="D20" i="8"/>
  <c r="D22" i="8" s="1"/>
  <c r="C20" i="8"/>
  <c r="C22" i="8" s="1"/>
  <c r="B20" i="8"/>
  <c r="E20" i="8"/>
  <c r="E22" i="8" s="1"/>
  <c r="G22" i="21"/>
  <c r="E20" i="21"/>
  <c r="E22" i="21" s="1"/>
  <c r="D20" i="21"/>
  <c r="D22" i="21" s="1"/>
  <c r="C20" i="21"/>
  <c r="C22" i="21" s="1"/>
  <c r="B20" i="21"/>
  <c r="G22" i="1"/>
  <c r="C20" i="1"/>
  <c r="C22" i="1" s="1"/>
  <c r="D20" i="1"/>
  <c r="D22" i="1" s="1"/>
  <c r="B20" i="1"/>
  <c r="E20" i="1"/>
  <c r="E22" i="1" s="1"/>
  <c r="G22" i="17"/>
  <c r="C20" i="17"/>
  <c r="C22" i="17" s="1"/>
  <c r="B20" i="17"/>
  <c r="D20" i="17"/>
  <c r="D22" i="17" s="1"/>
  <c r="E20" i="17"/>
  <c r="E22" i="17" s="1"/>
  <c r="G22" i="6"/>
  <c r="B20" i="6"/>
  <c r="E20" i="6"/>
  <c r="E22" i="6" s="1"/>
  <c r="D20" i="6"/>
  <c r="D22" i="6" s="1"/>
  <c r="C20" i="6"/>
  <c r="C22" i="6" s="1"/>
  <c r="G22" i="22"/>
  <c r="B20" i="22"/>
  <c r="C20" i="22"/>
  <c r="C22" i="22" s="1"/>
  <c r="E20" i="22"/>
  <c r="E22" i="22" s="1"/>
  <c r="D20" i="22"/>
  <c r="D22" i="22" s="1"/>
  <c r="G22" i="20"/>
  <c r="D20" i="20"/>
  <c r="D22" i="20" s="1"/>
  <c r="E20" i="20"/>
  <c r="E22" i="20" s="1"/>
  <c r="B20" i="20"/>
  <c r="C20" i="20"/>
  <c r="C22" i="20" s="1"/>
  <c r="G22" i="29"/>
  <c r="E20" i="29"/>
  <c r="E22" i="29" s="1"/>
  <c r="C20" i="29"/>
  <c r="C22" i="29" s="1"/>
  <c r="B20" i="29"/>
  <c r="D20" i="29"/>
  <c r="D22" i="29" s="1"/>
  <c r="K20" i="14"/>
  <c r="K22" i="14" s="1"/>
  <c r="B22" i="14"/>
  <c r="B28" i="14" s="1"/>
  <c r="B22" i="10"/>
  <c r="B28" i="10" s="1"/>
  <c r="K20" i="10"/>
  <c r="K22" i="10" s="1"/>
  <c r="G22" i="9"/>
  <c r="C20" i="9"/>
  <c r="C22" i="9" s="1"/>
  <c r="B20" i="9"/>
  <c r="E20" i="9"/>
  <c r="E22" i="9" s="1"/>
  <c r="D20" i="9"/>
  <c r="D22" i="9" s="1"/>
  <c r="K18" i="30"/>
  <c r="K18" i="19"/>
  <c r="K18" i="36"/>
  <c r="K18" i="8"/>
  <c r="K18" i="46"/>
  <c r="K18" i="21"/>
  <c r="K18" i="1"/>
  <c r="K18" i="17"/>
  <c r="K18" i="25"/>
  <c r="K18" i="6"/>
  <c r="K18" i="40"/>
  <c r="K18" i="13"/>
  <c r="K18" i="35"/>
  <c r="K18" i="44"/>
  <c r="K18" i="20"/>
  <c r="K18" i="29"/>
  <c r="K18" i="9"/>
  <c r="K18" i="41"/>
  <c r="G22" i="30"/>
  <c r="D20" i="30"/>
  <c r="D22" i="30" s="1"/>
  <c r="E20" i="30"/>
  <c r="E22" i="30" s="1"/>
  <c r="C20" i="30"/>
  <c r="C22" i="30" s="1"/>
  <c r="B20" i="30"/>
  <c r="G22" i="28"/>
  <c r="D20" i="28"/>
  <c r="D22" i="28" s="1"/>
  <c r="E20" i="28"/>
  <c r="E22" i="28" s="1"/>
  <c r="B20" i="28"/>
  <c r="C20" i="28"/>
  <c r="C22" i="28" s="1"/>
  <c r="G22" i="27"/>
  <c r="C20" i="27"/>
  <c r="C22" i="27" s="1"/>
  <c r="B20" i="27"/>
  <c r="D20" i="27"/>
  <c r="D22" i="27" s="1"/>
  <c r="E20" i="27"/>
  <c r="E22" i="27" s="1"/>
  <c r="G22" i="15"/>
  <c r="C20" i="15"/>
  <c r="C22" i="15" s="1"/>
  <c r="D20" i="15"/>
  <c r="D22" i="15" s="1"/>
  <c r="E20" i="15"/>
  <c r="E22" i="15" s="1"/>
  <c r="B20" i="15"/>
  <c r="G22" i="11"/>
  <c r="D20" i="11"/>
  <c r="D22" i="11" s="1"/>
  <c r="E20" i="11"/>
  <c r="E22" i="11" s="1"/>
  <c r="C20" i="11"/>
  <c r="C22" i="11" s="1"/>
  <c r="B20" i="11"/>
  <c r="G22" i="46"/>
  <c r="E20" i="46"/>
  <c r="E22" i="46" s="1"/>
  <c r="B20" i="46"/>
  <c r="D20" i="46"/>
  <c r="D22" i="46" s="1"/>
  <c r="C20" i="46"/>
  <c r="C22" i="46" s="1"/>
  <c r="G22" i="23"/>
  <c r="B20" i="23"/>
  <c r="C20" i="23"/>
  <c r="C22" i="23" s="1"/>
  <c r="D20" i="23"/>
  <c r="D22" i="23" s="1"/>
  <c r="E20" i="23"/>
  <c r="E22" i="23" s="1"/>
  <c r="K20" i="38"/>
  <c r="K22" i="38" s="1"/>
  <c r="B22" i="38"/>
  <c r="B28" i="38" s="1"/>
  <c r="B30" i="38" s="1"/>
  <c r="G22" i="25"/>
  <c r="D20" i="25"/>
  <c r="D22" i="25" s="1"/>
  <c r="B20" i="25"/>
  <c r="C20" i="25"/>
  <c r="C22" i="25" s="1"/>
  <c r="E20" i="25"/>
  <c r="E22" i="25" s="1"/>
  <c r="K20" i="34"/>
  <c r="K22" i="34" s="1"/>
  <c r="B22" i="34"/>
  <c r="B28" i="34" s="1"/>
  <c r="G22" i="24"/>
  <c r="B20" i="24"/>
  <c r="E20" i="24"/>
  <c r="E22" i="24" s="1"/>
  <c r="D20" i="24"/>
  <c r="D22" i="24" s="1"/>
  <c r="C20" i="24"/>
  <c r="C22" i="24" s="1"/>
  <c r="G22" i="40"/>
  <c r="C20" i="40"/>
  <c r="C22" i="40" s="1"/>
  <c r="E20" i="40"/>
  <c r="E22" i="40" s="1"/>
  <c r="B20" i="40"/>
  <c r="D20" i="40"/>
  <c r="D22" i="40" s="1"/>
  <c r="G22" i="13"/>
  <c r="D20" i="13"/>
  <c r="D22" i="13" s="1"/>
  <c r="C20" i="13"/>
  <c r="C22" i="13" s="1"/>
  <c r="E20" i="13"/>
  <c r="E22" i="13" s="1"/>
  <c r="B20" i="13"/>
  <c r="K20" i="7"/>
  <c r="K22" i="7" s="1"/>
  <c r="B22" i="7"/>
  <c r="B28" i="7" s="1"/>
  <c r="G22" i="31"/>
  <c r="D20" i="31"/>
  <c r="D22" i="31" s="1"/>
  <c r="E20" i="31"/>
  <c r="E22" i="31" s="1"/>
  <c r="C20" i="31"/>
  <c r="C22" i="31" s="1"/>
  <c r="B20" i="31"/>
  <c r="K20" i="12"/>
  <c r="K22" i="12" s="1"/>
  <c r="B22" i="12"/>
  <c r="B28" i="12" s="1"/>
  <c r="G22" i="32"/>
  <c r="B20" i="32"/>
  <c r="E20" i="32"/>
  <c r="E22" i="32" s="1"/>
  <c r="D20" i="32"/>
  <c r="D22" i="32" s="1"/>
  <c r="C20" i="32"/>
  <c r="C22" i="32" s="1"/>
  <c r="G22" i="35"/>
  <c r="B20" i="35"/>
  <c r="E20" i="35"/>
  <c r="E22" i="35" s="1"/>
  <c r="C20" i="35"/>
  <c r="C22" i="35" s="1"/>
  <c r="D20" i="35"/>
  <c r="D22" i="35" s="1"/>
  <c r="G22" i="44"/>
  <c r="E20" i="44"/>
  <c r="E22" i="44" s="1"/>
  <c r="B20" i="44"/>
  <c r="D20" i="44"/>
  <c r="D22" i="44" s="1"/>
  <c r="C20" i="44"/>
  <c r="C22" i="44" s="1"/>
  <c r="G22" i="39"/>
  <c r="C20" i="39"/>
  <c r="C22" i="39" s="1"/>
  <c r="E20" i="39"/>
  <c r="E22" i="39" s="1"/>
  <c r="B20" i="39"/>
  <c r="D20" i="39"/>
  <c r="D22" i="39" s="1"/>
  <c r="G22" i="18"/>
  <c r="C20" i="18"/>
  <c r="C22" i="18" s="1"/>
  <c r="D20" i="18"/>
  <c r="D22" i="18" s="1"/>
  <c r="E20" i="18"/>
  <c r="E22" i="18" s="1"/>
  <c r="B20" i="18"/>
  <c r="G22" i="41"/>
  <c r="D20" i="41"/>
  <c r="D22" i="41" s="1"/>
  <c r="B20" i="41"/>
  <c r="E20" i="41"/>
  <c r="E22" i="41" s="1"/>
  <c r="C20" i="41"/>
  <c r="C22" i="41" s="1"/>
  <c r="K20" i="45"/>
  <c r="K22" i="45" s="1"/>
  <c r="B22" i="45"/>
  <c r="B28" i="45" s="1"/>
  <c r="K18" i="37"/>
  <c r="K18" i="15"/>
  <c r="K18" i="11"/>
  <c r="K18" i="23"/>
  <c r="K18" i="24"/>
  <c r="K18" i="22"/>
  <c r="K18" i="31"/>
  <c r="K18" i="32"/>
  <c r="K18" i="39"/>
  <c r="K18" i="18"/>
  <c r="K20" i="18" l="1"/>
  <c r="K22" i="18" s="1"/>
  <c r="B22" i="18"/>
  <c r="B28" i="18" s="1"/>
  <c r="K20" i="39"/>
  <c r="K22" i="39" s="1"/>
  <c r="B22" i="39"/>
  <c r="B28" i="39" s="1"/>
  <c r="B30" i="39" s="1"/>
  <c r="C29" i="47" s="1"/>
  <c r="K20" i="35"/>
  <c r="K22" i="35" s="1"/>
  <c r="B22" i="35"/>
  <c r="B28" i="35" s="1"/>
  <c r="B42" i="47"/>
  <c r="B30" i="7"/>
  <c r="C42" i="47" s="1"/>
  <c r="B30" i="45"/>
  <c r="C12" i="47" s="1"/>
  <c r="B12" i="47"/>
  <c r="K20" i="41"/>
  <c r="K22" i="41" s="1"/>
  <c r="B22" i="41"/>
  <c r="B28" i="41" s="1"/>
  <c r="K20" i="32"/>
  <c r="K22" i="32" s="1"/>
  <c r="B22" i="32"/>
  <c r="B28" i="32" s="1"/>
  <c r="B9" i="47"/>
  <c r="B30" i="12"/>
  <c r="C9" i="47" s="1"/>
  <c r="B22" i="31"/>
  <c r="B28" i="31" s="1"/>
  <c r="K20" i="31"/>
  <c r="K22" i="31" s="1"/>
  <c r="K20" i="24"/>
  <c r="K22" i="24" s="1"/>
  <c r="B22" i="24"/>
  <c r="B28" i="24" s="1"/>
  <c r="B15" i="47"/>
  <c r="B30" i="34"/>
  <c r="C15" i="47" s="1"/>
  <c r="K20" i="25"/>
  <c r="K22" i="25" s="1"/>
  <c r="B22" i="25"/>
  <c r="B28" i="25" s="1"/>
  <c r="K20" i="23"/>
  <c r="K22" i="23" s="1"/>
  <c r="B22" i="23"/>
  <c r="B28" i="23" s="1"/>
  <c r="K20" i="46"/>
  <c r="K22" i="46" s="1"/>
  <c r="B22" i="46"/>
  <c r="B28" i="46" s="1"/>
  <c r="B22" i="15"/>
  <c r="B28" i="15" s="1"/>
  <c r="B30" i="15" s="1"/>
  <c r="K20" i="15"/>
  <c r="K22" i="15" s="1"/>
  <c r="K20" i="9"/>
  <c r="K22" i="9" s="1"/>
  <c r="B22" i="9"/>
  <c r="B28" i="9" s="1"/>
  <c r="B30" i="10"/>
  <c r="C38" i="47" s="1"/>
  <c r="B38" i="47"/>
  <c r="B22" i="29"/>
  <c r="B28" i="29" s="1"/>
  <c r="B30" i="29" s="1"/>
  <c r="K20" i="29"/>
  <c r="K22" i="29" s="1"/>
  <c r="K20" i="22"/>
  <c r="K22" i="22" s="1"/>
  <c r="B22" i="22"/>
  <c r="B28" i="22" s="1"/>
  <c r="K20" i="36"/>
  <c r="K22" i="36" s="1"/>
  <c r="B22" i="36"/>
  <c r="B28" i="36" s="1"/>
  <c r="K20" i="37"/>
  <c r="K22" i="37" s="1"/>
  <c r="B22" i="37"/>
  <c r="B28" i="37" s="1"/>
  <c r="B22" i="44"/>
  <c r="B28" i="44" s="1"/>
  <c r="B30" i="44" s="1"/>
  <c r="C10" i="47" s="1"/>
  <c r="K20" i="44"/>
  <c r="K22" i="44" s="1"/>
  <c r="B22" i="13"/>
  <c r="B28" i="13" s="1"/>
  <c r="K20" i="13"/>
  <c r="K22" i="13" s="1"/>
  <c r="K20" i="40"/>
  <c r="K22" i="40" s="1"/>
  <c r="B22" i="40"/>
  <c r="B28" i="40" s="1"/>
  <c r="B22" i="11"/>
  <c r="B28" i="11" s="1"/>
  <c r="K20" i="11"/>
  <c r="K22" i="11" s="1"/>
  <c r="K20" i="27"/>
  <c r="K22" i="27" s="1"/>
  <c r="B22" i="27"/>
  <c r="B28" i="27" s="1"/>
  <c r="K20" i="28"/>
  <c r="K22" i="28" s="1"/>
  <c r="B22" i="28"/>
  <c r="B28" i="28" s="1"/>
  <c r="K20" i="30"/>
  <c r="K22" i="30" s="1"/>
  <c r="B22" i="30"/>
  <c r="B28" i="30" s="1"/>
  <c r="B30" i="14"/>
  <c r="C33" i="47" s="1"/>
  <c r="B33" i="47"/>
  <c r="K20" i="20"/>
  <c r="K22" i="20" s="1"/>
  <c r="B22" i="20"/>
  <c r="B28" i="20" s="1"/>
  <c r="K20" i="6"/>
  <c r="K22" i="6" s="1"/>
  <c r="B22" i="6"/>
  <c r="B28" i="6" s="1"/>
  <c r="K20" i="17"/>
  <c r="K22" i="17" s="1"/>
  <c r="B22" i="17"/>
  <c r="B28" i="17" s="1"/>
  <c r="K20" i="1"/>
  <c r="K22" i="1" s="1"/>
  <c r="B22" i="1"/>
  <c r="B28" i="1" s="1"/>
  <c r="K20" i="21"/>
  <c r="K22" i="21" s="1"/>
  <c r="B22" i="21"/>
  <c r="B28" i="21" s="1"/>
  <c r="K20" i="8"/>
  <c r="K22" i="8" s="1"/>
  <c r="B22" i="8"/>
  <c r="B28" i="8" s="1"/>
  <c r="K20" i="4"/>
  <c r="K22" i="4" s="1"/>
  <c r="B22" i="4"/>
  <c r="B28" i="4" s="1"/>
  <c r="K20" i="19"/>
  <c r="K22" i="19" s="1"/>
  <c r="B22" i="19"/>
  <c r="B28" i="19" s="1"/>
  <c r="B30" i="4" l="1"/>
  <c r="C40" i="47" s="1"/>
  <c r="B40" i="47"/>
  <c r="B41" i="47"/>
  <c r="B30" i="8"/>
  <c r="C41" i="47" s="1"/>
  <c r="B30" i="1"/>
  <c r="C6" i="47" s="1"/>
  <c r="B6" i="47"/>
  <c r="B30" i="6"/>
  <c r="C43" i="47" s="1"/>
  <c r="B43" i="47"/>
  <c r="B30" i="30"/>
  <c r="C30" i="47" s="1"/>
  <c r="B30" i="47"/>
  <c r="B19" i="47"/>
  <c r="B30" i="27"/>
  <c r="C19" i="47" s="1"/>
  <c r="B32" i="47"/>
  <c r="B30" i="40"/>
  <c r="C32" i="47" s="1"/>
  <c r="B11" i="47"/>
  <c r="B10" i="47" s="1"/>
  <c r="B30" i="37"/>
  <c r="C11" i="47" s="1"/>
  <c r="B30" i="22"/>
  <c r="C25" i="47" s="1"/>
  <c r="B25" i="47"/>
  <c r="B30" i="9"/>
  <c r="C39" i="47" s="1"/>
  <c r="B39" i="47"/>
  <c r="B30" i="11"/>
  <c r="C8" i="47" s="1"/>
  <c r="B8" i="47"/>
  <c r="B37" i="47"/>
  <c r="B30" i="13"/>
  <c r="C37" i="47" s="1"/>
  <c r="C18" i="47"/>
  <c r="B18" i="47"/>
  <c r="C36" i="47"/>
  <c r="B36" i="47"/>
  <c r="B17" i="47"/>
  <c r="B30" i="31"/>
  <c r="C17" i="47" s="1"/>
  <c r="B27" i="47"/>
  <c r="B30" i="19"/>
  <c r="C27" i="47" s="1"/>
  <c r="B30" i="21"/>
  <c r="C26" i="47" s="1"/>
  <c r="B26" i="47"/>
  <c r="B30" i="17"/>
  <c r="C35" i="47" s="1"/>
  <c r="B35" i="47"/>
  <c r="B30" i="20"/>
  <c r="C24" i="47" s="1"/>
  <c r="B24" i="47"/>
  <c r="B31" i="47"/>
  <c r="B30" i="28"/>
  <c r="C31" i="47" s="1"/>
  <c r="B13" i="47"/>
  <c r="B30" i="36"/>
  <c r="C13" i="47" s="1"/>
  <c r="B23" i="47"/>
  <c r="B30" i="46"/>
  <c r="C23" i="47" s="1"/>
  <c r="B22" i="47"/>
  <c r="B30" i="23"/>
  <c r="C22" i="47" s="1"/>
  <c r="B30" i="25"/>
  <c r="C20" i="47" s="1"/>
  <c r="B20" i="47"/>
  <c r="B30" i="24"/>
  <c r="C21" i="47" s="1"/>
  <c r="B21" i="47"/>
  <c r="B30" i="32"/>
  <c r="C16" i="47" s="1"/>
  <c r="B16" i="47"/>
  <c r="B30" i="41"/>
  <c r="C34" i="47" s="1"/>
  <c r="B34" i="47"/>
  <c r="B30" i="35"/>
  <c r="C14" i="47" s="1"/>
  <c r="B14" i="47"/>
  <c r="B30" i="18"/>
  <c r="C28" i="47" s="1"/>
  <c r="B28" i="47"/>
  <c r="B29" i="47" l="1"/>
</calcChain>
</file>

<file path=xl/sharedStrings.xml><?xml version="1.0" encoding="utf-8"?>
<sst xmlns="http://schemas.openxmlformats.org/spreadsheetml/2006/main" count="1131" uniqueCount="122">
  <si>
    <t>Other</t>
  </si>
  <si>
    <t>Total</t>
  </si>
  <si>
    <t>TOTAL  -  Direct Costs</t>
  </si>
  <si>
    <t>Physical Plant</t>
  </si>
  <si>
    <t xml:space="preserve">    Sub-total</t>
  </si>
  <si>
    <t>Institutional Support</t>
  </si>
  <si>
    <t>Student Support</t>
  </si>
  <si>
    <t>Academic Support</t>
  </si>
  <si>
    <t>FULLY ALLOCATED COSTS</t>
  </si>
  <si>
    <t>Direct Instruction</t>
  </si>
  <si>
    <t>Indirect</t>
  </si>
  <si>
    <t>Indirect per FYE</t>
  </si>
  <si>
    <t>Instruction &amp; Dept Research</t>
  </si>
  <si>
    <t>Separately Budgeted Research</t>
  </si>
  <si>
    <t>Public Service</t>
  </si>
  <si>
    <t>Institution Support</t>
  </si>
  <si>
    <t>PRIMARY PROGRAMS</t>
  </si>
  <si>
    <t>SUPPORT PROGRAMS</t>
  </si>
  <si>
    <t>ANOKA RAMSEY CC</t>
  </si>
  <si>
    <t>BEMIDJI SU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</si>
  <si>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</si>
  <si>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</si>
  <si>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</si>
  <si>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</si>
  <si>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</si>
  <si>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</si>
  <si>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</si>
  <si>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MINNESOTA WEST COLLEGE</t>
  </si>
  <si>
    <t>NORMANDALE CC</t>
  </si>
  <si>
    <t>NORTH HENNEPIN CC</t>
  </si>
  <si>
    <t>RAINY RIVER CC</t>
  </si>
  <si>
    <t>RIDGEWATER COLLEGE</t>
  </si>
  <si>
    <t>ST CLOUD SU</t>
  </si>
  <si>
    <t>WINONA SU</t>
  </si>
  <si>
    <t>NORTHEAST HIGHER EDUCATION DISTRICT</t>
  </si>
  <si>
    <t>Minnesota State Colleges and Universities</t>
  </si>
  <si>
    <t>Institution Name</t>
  </si>
  <si>
    <t>Instruction</t>
  </si>
  <si>
    <t>Research</t>
  </si>
  <si>
    <t>Student Services</t>
  </si>
  <si>
    <t>Central Lakes College</t>
  </si>
  <si>
    <t>Century College</t>
  </si>
  <si>
    <t>Lake Superior College</t>
  </si>
  <si>
    <t>Minnesota SU Moorhead</t>
  </si>
  <si>
    <t>Minnesota SU, Mankato</t>
  </si>
  <si>
    <t>Minnesota West College</t>
  </si>
  <si>
    <t>Northeast Higher Education District</t>
  </si>
  <si>
    <t xml:space="preserve">     Mesabi Range College</t>
  </si>
  <si>
    <t>Northeast Service Unit</t>
  </si>
  <si>
    <t>Ridgewater College</t>
  </si>
  <si>
    <t>TOTAL</t>
  </si>
  <si>
    <t>MnSCU Finance Division</t>
  </si>
  <si>
    <t>Saint Paul College</t>
  </si>
  <si>
    <t>ANOKA TC</t>
  </si>
  <si>
    <t>METROPOLITAN SU</t>
  </si>
  <si>
    <t>SOUTHWEST MINNESOTA SU</t>
  </si>
  <si>
    <t>SAINT PAUL COLLEGE</t>
  </si>
  <si>
    <t>GFS 105 - excludes transfers, prior year salary, cost subsidies &amp; fiscal/auxiliary activities; instruction includes credit based; public service includes non credit and customized training/continuing education instruction; Other includes SGR appro and intercollegiate athletics</t>
  </si>
  <si>
    <t>NORTHWEST TC-BEMIDJI</t>
  </si>
  <si>
    <t>BEMIDJI SU &amp; NORTHWEST TC-BEMIDJI</t>
  </si>
  <si>
    <t>MINNESOTA SU MOORHEAD</t>
  </si>
  <si>
    <t>MINNESOTA SU, MANKATO</t>
  </si>
  <si>
    <t>MESABI RANGE COLLEGE</t>
  </si>
  <si>
    <t>VERMILION CC</t>
  </si>
  <si>
    <t>SOUTH CENTRAL COLLEGE</t>
  </si>
  <si>
    <t>MNSCU SYSTEM -- INCLUDES COST OF MnSCU SYSTEMWIDE/OFFICE OF THE CHANCELLOR &amp; NORTHEAST SERVICE UNIT</t>
  </si>
  <si>
    <t>South Central College</t>
  </si>
  <si>
    <t>ST CLOUD TCC</t>
  </si>
  <si>
    <t>Anoka Ramsey CC - Anoka TC</t>
  </si>
  <si>
    <t>ANOKA RAMSEY CC - ANOKA TC</t>
  </si>
  <si>
    <t xml:space="preserve"> </t>
  </si>
  <si>
    <t>FY2015 Expenditures by IPEDS Category -- Used in Step Down</t>
  </si>
  <si>
    <t>MINNESOTA STATE COLLEGES AND UNIVERSITIES - F.Y. 2015</t>
  </si>
  <si>
    <t>FY2015 FYE</t>
  </si>
  <si>
    <t>March 2016</t>
  </si>
  <si>
    <t>FY2015 Indirect</t>
  </si>
  <si>
    <t>MnSCU System Office</t>
  </si>
  <si>
    <t>Alexandria Technical &amp; Community College</t>
  </si>
  <si>
    <t>Anoka-Ramsey Community College</t>
  </si>
  <si>
    <t>Anoka Technical College</t>
  </si>
  <si>
    <t xml:space="preserve">    Anoka-Ramsey Community College</t>
  </si>
  <si>
    <t xml:space="preserve">    Anoka Technical College</t>
  </si>
  <si>
    <t xml:space="preserve">   Bemidji State University</t>
  </si>
  <si>
    <t xml:space="preserve">   Northwest Technical College-Bemidji</t>
  </si>
  <si>
    <t>Bemidji State University &amp;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</si>
  <si>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</si>
  <si>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</si>
  <si>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</si>
  <si>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</si>
  <si>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</si>
  <si>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</si>
  <si>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College-Southeast Technical</t>
  </si>
  <si>
    <t>Minnesota State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</si>
  <si>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</si>
  <si>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</si>
  <si>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</si>
  <si>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</si>
  <si>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Rainy River Community College</t>
  </si>
  <si>
    <t xml:space="preserve">     Vermilion Community College</t>
  </si>
  <si>
    <t>Northland Community &amp; Technical College</t>
  </si>
  <si>
    <t>Pine Technical &amp; Community College</t>
  </si>
  <si>
    <t>Riverland Community College</t>
  </si>
  <si>
    <t>Rochester Community &amp; Technical College</t>
  </si>
  <si>
    <t>Southwest Minnesota State University</t>
  </si>
  <si>
    <t>St. Cloud State University</t>
  </si>
  <si>
    <t>St. Cloud Technical &amp; Community College</t>
  </si>
  <si>
    <t>Winona State University</t>
  </si>
  <si>
    <t>ALEXANDRIA TCC</t>
  </si>
  <si>
    <t>MINNEAPOLIS CTC</t>
  </si>
  <si>
    <t>MINNESOTA SC-SOUTHEAST TECHNICAL</t>
  </si>
  <si>
    <t>MINNESOTA STATE CTC</t>
  </si>
  <si>
    <t>HIBBING COMMUNITY COLLEGE</t>
  </si>
  <si>
    <t>ITASCA COMMUNITY COLLEGE</t>
  </si>
  <si>
    <t>NORTHLAND CTC</t>
  </si>
  <si>
    <t>PINE TCC</t>
  </si>
  <si>
    <t>RIVERLAND CC</t>
  </si>
  <si>
    <t>ROCHESTER CTC</t>
  </si>
  <si>
    <t>Alexandria Technical College</t>
  </si>
  <si>
    <t>Anoak Ramsery CC-Anoka TC</t>
  </si>
  <si>
    <t>Minnesota State University Moorhead</t>
  </si>
  <si>
    <t>Minnesota State University, Mankato</t>
  </si>
  <si>
    <t>Minnesota West Community &amp; Technical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</si>
</sst>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43">
    <xf numFmtId="0" fontId="0" fillId="0" borderId="0" xfId="0"/>
    <xf numFmtId="38" fontId="0" fillId="0" borderId="0" xfId="0" applyNumberFormat="1"/>
    <xf numFmtId="38" fontId="0" fillId="0" borderId="0" xfId="0" applyNumberFormat="1" applyAlignment="1">
      <alignment horizontal="center"/>
    </xf>
    <xf numFmtId="38" fontId="0" fillId="0" borderId="0" xfId="0" applyNumberFormat="1" applyBorder="1" applyAlignment="1"/>
    <xf numFmtId="38" fontId="1" fillId="0" borderId="0" xfId="0" applyNumberFormat="1" applyFont="1" applyBorder="1" applyAlignment="1"/>
    <xf numFmtId="38" fontId="2" fillId="0" borderId="0" xfId="0" applyNumberFormat="1" applyFont="1" applyAlignment="1">
      <alignment horizontal="centerContinuous"/>
    </xf>
    <xf numFmtId="38" fontId="2" fillId="0" borderId="0" xfId="0" applyNumberFormat="1" applyFont="1" applyBorder="1" applyAlignment="1">
      <alignment horizontal="centerContinuous"/>
    </xf>
    <xf numFmtId="0" fontId="3" fillId="0" borderId="0" xfId="0" applyFont="1"/>
    <xf numFmtId="38" fontId="0" fillId="0" borderId="0" xfId="0" applyNumberFormat="1" applyBorder="1" applyAlignment="1">
      <alignment horizontal="center" wrapText="1"/>
    </xf>
    <xf numFmtId="38" fontId="0" fillId="0" borderId="0" xfId="0" applyNumberFormat="1" applyBorder="1" applyAlignment="1">
      <alignment wrapText="1"/>
    </xf>
    <xf numFmtId="38" fontId="1" fillId="0" borderId="1" xfId="0" applyNumberFormat="1" applyFont="1" applyBorder="1" applyAlignment="1">
      <alignment horizontal="centerContinuous"/>
    </xf>
    <xf numFmtId="38" fontId="0" fillId="0" borderId="1" xfId="0" applyNumberFormat="1" applyBorder="1" applyAlignment="1">
      <alignment horizontal="centerContinuous"/>
    </xf>
    <xf numFmtId="38" fontId="4" fillId="0" borderId="0" xfId="0" applyNumberFormat="1" applyFont="1"/>
    <xf numFmtId="0" fontId="4" fillId="0" borderId="0" xfId="0" applyFont="1"/>
    <xf numFmtId="0" fontId="5" fillId="2" borderId="2" xfId="2" applyFont="1" applyFill="1" applyBorder="1" applyAlignment="1">
      <alignment horizontal="center" wrapText="1"/>
    </xf>
    <xf numFmtId="38" fontId="4" fillId="2" borderId="2" xfId="0" applyNumberFormat="1" applyFont="1" applyFill="1" applyBorder="1" applyAlignment="1">
      <alignment horizontal="center" wrapText="1"/>
    </xf>
    <xf numFmtId="0" fontId="7" fillId="0" borderId="0" xfId="0" applyFont="1"/>
    <xf numFmtId="0" fontId="5" fillId="0" borderId="3" xfId="2" applyFont="1" applyFill="1" applyBorder="1" applyAlignment="1">
      <alignment horizontal="left" wrapText="1"/>
    </xf>
    <xf numFmtId="38" fontId="4" fillId="2" borderId="4" xfId="0" applyNumberFormat="1" applyFont="1" applyFill="1" applyBorder="1" applyAlignment="1">
      <alignment horizontal="right" wrapText="1"/>
    </xf>
    <xf numFmtId="38" fontId="5" fillId="0" borderId="2" xfId="1" applyNumberFormat="1" applyFont="1" applyFill="1" applyBorder="1" applyAlignment="1">
      <alignment horizontal="right" wrapText="1"/>
    </xf>
    <xf numFmtId="49" fontId="10" fillId="0" borderId="0" xfId="0" applyNumberFormat="1" applyFont="1"/>
    <xf numFmtId="38" fontId="4" fillId="0" borderId="0" xfId="0" applyNumberFormat="1" applyFont="1" applyFill="1"/>
    <xf numFmtId="38" fontId="4" fillId="0" borderId="0" xfId="0" applyNumberFormat="1" applyFont="1" applyFill="1" applyBorder="1"/>
    <xf numFmtId="38" fontId="9" fillId="0" borderId="0" xfId="0" applyNumberFormat="1" applyFont="1" applyFill="1"/>
    <xf numFmtId="38" fontId="5" fillId="0" borderId="2" xfId="2" applyNumberFormat="1" applyFont="1" applyFill="1" applyBorder="1" applyAlignment="1">
      <alignment horizontal="center" wrapText="1"/>
    </xf>
    <xf numFmtId="38" fontId="5" fillId="0" borderId="5" xfId="2" applyNumberFormat="1" applyFont="1" applyFill="1" applyBorder="1" applyAlignment="1">
      <alignment horizontal="center" wrapText="1"/>
    </xf>
    <xf numFmtId="38" fontId="5" fillId="0" borderId="6" xfId="1" applyNumberFormat="1" applyFont="1" applyFill="1" applyBorder="1" applyAlignment="1">
      <alignment horizontal="right" wrapText="1"/>
    </xf>
    <xf numFmtId="38" fontId="5" fillId="0" borderId="0" xfId="1" applyNumberFormat="1" applyFont="1" applyFill="1" applyBorder="1" applyAlignment="1">
      <alignment horizontal="right" wrapText="1"/>
    </xf>
    <xf numFmtId="38" fontId="5" fillId="0" borderId="6" xfId="1" applyNumberFormat="1" applyFont="1" applyFill="1" applyBorder="1"/>
    <xf numFmtId="38" fontId="5" fillId="0" borderId="2" xfId="2" applyNumberFormat="1" applyFont="1" applyFill="1" applyBorder="1" applyAlignment="1">
      <alignment horizontal="right" wrapText="1"/>
    </xf>
    <xf numFmtId="38" fontId="5" fillId="0" borderId="6" xfId="2" applyNumberFormat="1" applyFont="1" applyFill="1" applyBorder="1" applyAlignment="1">
      <alignment horizontal="right" wrapText="1"/>
    </xf>
    <xf numFmtId="49" fontId="4" fillId="0" borderId="0" xfId="0" applyNumberFormat="1" applyFont="1"/>
    <xf numFmtId="3" fontId="4" fillId="0" borderId="0" xfId="0" applyNumberFormat="1" applyFont="1"/>
    <xf numFmtId="0" fontId="12" fillId="0" borderId="0" xfId="0" applyFont="1"/>
    <xf numFmtId="0" fontId="4" fillId="0" borderId="0" xfId="0" applyFont="1" applyFill="1"/>
    <xf numFmtId="38" fontId="4" fillId="0" borderId="4" xfId="0" applyNumberFormat="1" applyFont="1" applyFill="1" applyBorder="1" applyAlignment="1">
      <alignment horizontal="right" wrapText="1"/>
    </xf>
    <xf numFmtId="3" fontId="4" fillId="0" borderId="2" xfId="0" applyNumberFormat="1" applyFont="1" applyBorder="1"/>
    <xf numFmtId="0" fontId="4" fillId="0" borderId="2" xfId="0" applyFont="1" applyBorder="1"/>
    <xf numFmtId="0" fontId="5" fillId="0" borderId="2" xfId="2" applyFont="1" applyFill="1" applyBorder="1" applyAlignment="1">
      <alignment horizontal="left" wrapText="1"/>
    </xf>
    <xf numFmtId="38" fontId="4" fillId="0" borderId="2" xfId="0" applyNumberFormat="1" applyFont="1" applyBorder="1"/>
    <xf numFmtId="0" fontId="4" fillId="0" borderId="0" xfId="0" applyFont="1" applyAlignment="1">
      <alignment wrapText="1"/>
    </xf>
    <xf numFmtId="0" fontId="5" fillId="3" borderId="2" xfId="2" applyFont="1" applyFill="1" applyBorder="1" applyAlignment="1">
      <alignment horizontal="left" wrapText="1"/>
    </xf>
    <xf numFmtId="0" fontId="5" fillId="3" borderId="2" xfId="2" applyFont="1" applyFill="1" applyBorder="1" applyAlignment="1">
      <alignment horizontal="left"/>
    </xf>
  </cellXfs>
  <cellStyles count="3">
    <cellStyle name="Normal" xfId="0" builtinId="0"/>
    <cellStyle name="Normal_Master Expend Table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RowHeight="12" x14ac:dyDescent="0.2"/>
  <cols>
    <col min="1" max="1" width="35.7109375" style="13" customWidth="1"/>
    <col min="2" max="2" width="11.42578125" style="21" customWidth="1"/>
    <col min="3" max="3" width="10.140625" style="21" customWidth="1"/>
    <col min="4" max="4" width="11.28515625" style="21" customWidth="1"/>
    <col min="5" max="5" width="10.140625" style="21" customWidth="1"/>
    <col min="6" max="6" width="2.7109375" style="22" customWidth="1"/>
    <col min="7" max="7" width="14.85546875" style="21" customWidth="1"/>
    <col min="8" max="8" width="13.7109375" style="21" customWidth="1"/>
    <col min="9" max="9" width="14.5703125" style="21" customWidth="1"/>
    <col min="10" max="10" width="11.7109375" style="21" customWidth="1"/>
    <col min="11" max="11" width="12.7109375" style="12" customWidth="1"/>
    <col min="12" max="12" width="2.28515625" style="13" customWidth="1"/>
    <col min="13" max="16384" width="9.140625" style="13"/>
  </cols>
  <sheetData>
    <row r="1" spans="1:11" ht="20.25" x14ac:dyDescent="0.3">
      <c r="A1" s="16" t="s">
        <v>35</v>
      </c>
      <c r="H1" s="23"/>
    </row>
    <row r="2" spans="1:11" x14ac:dyDescent="0.2">
      <c r="A2" s="16" t="s">
        <v>71</v>
      </c>
    </row>
    <row r="3" spans="1:11" ht="24" customHeight="1" x14ac:dyDescent="0.2">
      <c r="A3" s="40" t="s">
        <v>57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1" ht="31.5" customHeight="1" x14ac:dyDescent="0.2">
      <c r="A5" s="14" t="s">
        <v>36</v>
      </c>
      <c r="B5" s="24" t="s">
        <v>37</v>
      </c>
      <c r="C5" s="24" t="s">
        <v>38</v>
      </c>
      <c r="D5" s="24" t="s">
        <v>14</v>
      </c>
      <c r="E5" s="24" t="s">
        <v>0</v>
      </c>
      <c r="F5" s="25"/>
      <c r="G5" s="24" t="s">
        <v>7</v>
      </c>
      <c r="H5" s="24" t="s">
        <v>39</v>
      </c>
      <c r="I5" s="24" t="s">
        <v>15</v>
      </c>
      <c r="J5" s="24" t="s">
        <v>3</v>
      </c>
      <c r="K5" s="15" t="s">
        <v>1</v>
      </c>
    </row>
    <row r="6" spans="1:11" ht="12" customHeight="1" x14ac:dyDescent="0.2">
      <c r="A6" s="17" t="s">
        <v>77</v>
      </c>
      <c r="B6" s="26">
        <v>10685874.779999999</v>
      </c>
      <c r="C6" s="26">
        <v>82332.38</v>
      </c>
      <c r="D6" s="26">
        <v>885714.61</v>
      </c>
      <c r="E6" s="26">
        <v>0</v>
      </c>
      <c r="F6" s="27"/>
      <c r="G6" s="26">
        <v>2174452.39</v>
      </c>
      <c r="H6" s="26">
        <v>1854002.55</v>
      </c>
      <c r="I6" s="26">
        <v>3064423.11</v>
      </c>
      <c r="J6" s="26">
        <v>2345951.39</v>
      </c>
      <c r="K6" s="18">
        <f t="shared" ref="K6:K47" si="0">SUM(B6:J6)</f>
        <v>21092751.210000001</v>
      </c>
    </row>
    <row r="7" spans="1:11" ht="12" customHeight="1" x14ac:dyDescent="0.2">
      <c r="A7" s="17" t="s">
        <v>68</v>
      </c>
      <c r="B7" s="26">
        <f>B8+B9</f>
        <v>27321716.32</v>
      </c>
      <c r="C7" s="26">
        <f>C8+C9</f>
        <v>0</v>
      </c>
      <c r="D7" s="26">
        <f>D8+D9</f>
        <v>1718891.85</v>
      </c>
      <c r="E7" s="26">
        <f>E8+E9</f>
        <v>0</v>
      </c>
      <c r="F7" s="27"/>
      <c r="G7" s="26">
        <f>G8+G9</f>
        <v>9260475.370000001</v>
      </c>
      <c r="H7" s="26">
        <f>H8+H9</f>
        <v>5320166.17</v>
      </c>
      <c r="I7" s="26">
        <f>I8+I9</f>
        <v>9232286.3000000007</v>
      </c>
      <c r="J7" s="26">
        <f>J8+J9</f>
        <v>5678213.0099999998</v>
      </c>
      <c r="K7" s="18">
        <f t="shared" si="0"/>
        <v>58531749.020000003</v>
      </c>
    </row>
    <row r="8" spans="1:11" ht="12" customHeight="1" x14ac:dyDescent="0.2">
      <c r="A8" s="38" t="s">
        <v>80</v>
      </c>
      <c r="B8" s="26">
        <v>19677591.690000001</v>
      </c>
      <c r="C8" s="26"/>
      <c r="D8" s="26">
        <v>1713419.77</v>
      </c>
      <c r="E8" s="26"/>
      <c r="F8" s="27"/>
      <c r="G8" s="26">
        <v>6986797.2800000003</v>
      </c>
      <c r="H8" s="26">
        <v>4133137.59</v>
      </c>
      <c r="I8" s="26">
        <v>6464668.2599999998</v>
      </c>
      <c r="J8" s="26">
        <v>4245086.8899999997</v>
      </c>
      <c r="K8" s="18">
        <f t="shared" si="0"/>
        <v>43220701.480000004</v>
      </c>
    </row>
    <row r="9" spans="1:11" ht="12" customHeight="1" x14ac:dyDescent="0.2">
      <c r="A9" s="38" t="s">
        <v>81</v>
      </c>
      <c r="B9" s="26">
        <v>7644124.6299999999</v>
      </c>
      <c r="C9" s="28"/>
      <c r="D9" s="26">
        <v>5472.08</v>
      </c>
      <c r="E9" s="26">
        <v>0</v>
      </c>
      <c r="F9" s="27"/>
      <c r="G9" s="26">
        <v>2273678.09</v>
      </c>
      <c r="H9" s="26">
        <v>1187028.58</v>
      </c>
      <c r="I9" s="26">
        <v>2767618.04</v>
      </c>
      <c r="J9" s="26">
        <v>1433126.12</v>
      </c>
      <c r="K9" s="18">
        <f t="shared" si="0"/>
        <v>15311047.540000003</v>
      </c>
    </row>
    <row r="10" spans="1:11" s="34" customFormat="1" ht="12" customHeight="1" x14ac:dyDescent="0.2">
      <c r="A10" s="41" t="s">
        <v>84</v>
      </c>
      <c r="B10" s="19">
        <f>SUM(B11:B12)</f>
        <v>25385533.050000001</v>
      </c>
      <c r="C10" s="19">
        <f>SUM(C11:C12)</f>
        <v>218119.42</v>
      </c>
      <c r="D10" s="19">
        <f>SUM(D11:D12)</f>
        <v>618692.27</v>
      </c>
      <c r="E10" s="19">
        <f>SUM(E11:E12)</f>
        <v>4567996.47</v>
      </c>
      <c r="F10" s="27"/>
      <c r="G10" s="19">
        <f>SUM(G11:G12)</f>
        <v>9068437.7200000007</v>
      </c>
      <c r="H10" s="19">
        <f>SUM(H11:H12)</f>
        <v>5782898.9500000002</v>
      </c>
      <c r="I10" s="19">
        <f>SUM(I11:I12)</f>
        <v>10838274.41</v>
      </c>
      <c r="J10" s="19">
        <f>SUM(J11:J12)</f>
        <v>6914028.6900000004</v>
      </c>
      <c r="K10" s="19">
        <f>SUM(K11:K12)</f>
        <v>63393980.980000004</v>
      </c>
    </row>
    <row r="11" spans="1:11" s="34" customFormat="1" ht="12" customHeight="1" x14ac:dyDescent="0.2">
      <c r="A11" s="41" t="s">
        <v>82</v>
      </c>
      <c r="B11" s="26">
        <v>20899400.02</v>
      </c>
      <c r="C11" s="26">
        <v>163185.57</v>
      </c>
      <c r="D11" s="26">
        <v>295002.46000000002</v>
      </c>
      <c r="E11" s="26">
        <v>4567996.47</v>
      </c>
      <c r="F11" s="27"/>
      <c r="G11" s="26">
        <v>8157104.1600000001</v>
      </c>
      <c r="H11" s="26">
        <v>4341841.04</v>
      </c>
      <c r="I11" s="26">
        <v>9330644.3499999996</v>
      </c>
      <c r="J11" s="26">
        <v>6160684.3600000003</v>
      </c>
      <c r="K11" s="35">
        <f>SUM(B11:J11)</f>
        <v>53915858.43</v>
      </c>
    </row>
    <row r="12" spans="1:11" s="34" customFormat="1" ht="12" customHeight="1" x14ac:dyDescent="0.2">
      <c r="A12" s="41" t="s">
        <v>83</v>
      </c>
      <c r="B12" s="26">
        <v>4486133.03</v>
      </c>
      <c r="C12" s="28">
        <v>54933.85</v>
      </c>
      <c r="D12" s="26">
        <v>323689.81</v>
      </c>
      <c r="E12" s="26"/>
      <c r="F12" s="27"/>
      <c r="G12" s="26">
        <v>911333.56</v>
      </c>
      <c r="H12" s="26">
        <v>1441057.91</v>
      </c>
      <c r="I12" s="26">
        <v>1507630.06</v>
      </c>
      <c r="J12" s="26">
        <v>753344.33</v>
      </c>
      <c r="K12" s="35">
        <f>SUM(B12:J12)</f>
        <v>9478122.5500000007</v>
      </c>
    </row>
    <row r="13" spans="1:11" s="34" customFormat="1" ht="12" customHeight="1" x14ac:dyDescent="0.2">
      <c r="A13" s="17" t="s">
        <v>40</v>
      </c>
      <c r="B13" s="26">
        <v>12222297.560000001</v>
      </c>
      <c r="C13" s="28"/>
      <c r="D13" s="26">
        <v>279091.48</v>
      </c>
      <c r="E13" s="26">
        <v>132898.28</v>
      </c>
      <c r="F13" s="27"/>
      <c r="G13" s="26">
        <v>4098751.06</v>
      </c>
      <c r="H13" s="26">
        <v>2869774.15</v>
      </c>
      <c r="I13" s="26">
        <v>4286022.3</v>
      </c>
      <c r="J13" s="26">
        <v>2881031.72</v>
      </c>
      <c r="K13" s="35">
        <f t="shared" si="0"/>
        <v>26769866.550000001</v>
      </c>
    </row>
    <row r="14" spans="1:11" s="34" customFormat="1" ht="12" customHeight="1" x14ac:dyDescent="0.2">
      <c r="A14" s="17" t="s">
        <v>41</v>
      </c>
      <c r="B14" s="26">
        <v>26626230.68</v>
      </c>
      <c r="C14" s="28"/>
      <c r="D14" s="26">
        <v>2193521.87</v>
      </c>
      <c r="E14" s="26"/>
      <c r="F14" s="27"/>
      <c r="G14" s="26">
        <v>7217097.2599999998</v>
      </c>
      <c r="H14" s="26">
        <v>6037575.4299999997</v>
      </c>
      <c r="I14" s="26">
        <v>9015366.9000000004</v>
      </c>
      <c r="J14" s="26">
        <v>5716386.4699999997</v>
      </c>
      <c r="K14" s="35">
        <f t="shared" si="0"/>
        <v>56806178.609999999</v>
      </c>
    </row>
    <row r="15" spans="1:11" s="34" customFormat="1" ht="12" customHeight="1" x14ac:dyDescent="0.2">
      <c r="A15" s="41" t="s">
        <v>85</v>
      </c>
      <c r="B15" s="26">
        <v>10669571.060000001</v>
      </c>
      <c r="C15" s="28"/>
      <c r="D15" s="26">
        <v>1698759.85</v>
      </c>
      <c r="E15" s="26">
        <v>292435.73</v>
      </c>
      <c r="F15" s="27"/>
      <c r="G15" s="26">
        <v>3115123.42</v>
      </c>
      <c r="H15" s="26">
        <v>2062822.03</v>
      </c>
      <c r="I15" s="26">
        <v>2709652.05</v>
      </c>
      <c r="J15" s="26">
        <v>3068563.03</v>
      </c>
      <c r="K15" s="35">
        <f t="shared" si="0"/>
        <v>23616927.170000002</v>
      </c>
    </row>
    <row r="16" spans="1:11" s="34" customFormat="1" ht="12" customHeight="1" x14ac:dyDescent="0.2">
      <c r="A16" s="41" t="s">
        <v>86</v>
      </c>
      <c r="B16" s="26">
        <v>4114135.35</v>
      </c>
      <c r="C16" s="26">
        <v>34140.93</v>
      </c>
      <c r="D16" s="26">
        <v>725.32</v>
      </c>
      <c r="E16" s="28"/>
      <c r="F16" s="27"/>
      <c r="G16" s="26">
        <v>1442453.72</v>
      </c>
      <c r="H16" s="26">
        <v>960605.32</v>
      </c>
      <c r="I16" s="26">
        <v>1566165.29</v>
      </c>
      <c r="J16" s="26">
        <v>1009568.43</v>
      </c>
      <c r="K16" s="35">
        <f t="shared" si="0"/>
        <v>9127794.3600000013</v>
      </c>
    </row>
    <row r="17" spans="1:11" s="34" customFormat="1" ht="12" customHeight="1" x14ac:dyDescent="0.2">
      <c r="A17" s="41" t="s">
        <v>87</v>
      </c>
      <c r="B17" s="26">
        <v>18544697.039999999</v>
      </c>
      <c r="C17" s="26"/>
      <c r="D17" s="26">
        <v>2510640.94</v>
      </c>
      <c r="E17" s="26"/>
      <c r="F17" s="27"/>
      <c r="G17" s="26">
        <v>5966614.1699999999</v>
      </c>
      <c r="H17" s="26">
        <v>4776050.1500000004</v>
      </c>
      <c r="I17" s="26">
        <v>5224861.1500000004</v>
      </c>
      <c r="J17" s="26">
        <v>5299579.7699999996</v>
      </c>
      <c r="K17" s="35">
        <f t="shared" si="0"/>
        <v>42322443.219999999</v>
      </c>
    </row>
    <row r="18" spans="1:11" s="34" customFormat="1" ht="12" customHeight="1" x14ac:dyDescent="0.2">
      <c r="A18" s="41" t="s">
        <v>88</v>
      </c>
      <c r="B18" s="26">
        <v>13709658.99</v>
      </c>
      <c r="C18" s="28"/>
      <c r="D18" s="26">
        <v>722381.22</v>
      </c>
      <c r="E18" s="26"/>
      <c r="F18" s="27"/>
      <c r="G18" s="26">
        <v>5500036.7800000003</v>
      </c>
      <c r="H18" s="26">
        <v>3471171.7</v>
      </c>
      <c r="I18" s="26">
        <v>4905216.5</v>
      </c>
      <c r="J18" s="26">
        <v>3164760.67</v>
      </c>
      <c r="K18" s="35">
        <f t="shared" si="0"/>
        <v>31473225.859999999</v>
      </c>
    </row>
    <row r="19" spans="1:11" s="34" customFormat="1" ht="12" customHeight="1" x14ac:dyDescent="0.2">
      <c r="A19" s="17" t="s">
        <v>42</v>
      </c>
      <c r="B19" s="26">
        <v>17870397.600000001</v>
      </c>
      <c r="C19" s="26">
        <v>282423.73</v>
      </c>
      <c r="D19" s="26">
        <v>1984181.13</v>
      </c>
      <c r="E19" s="26"/>
      <c r="F19" s="27"/>
      <c r="G19" s="26">
        <v>2964059.67</v>
      </c>
      <c r="H19" s="26">
        <v>2636543.79</v>
      </c>
      <c r="I19" s="26">
        <v>4857324.43</v>
      </c>
      <c r="J19" s="26">
        <v>3915055.58</v>
      </c>
      <c r="K19" s="35">
        <f t="shared" si="0"/>
        <v>34509985.93</v>
      </c>
    </row>
    <row r="20" spans="1:11" s="34" customFormat="1" ht="12" customHeight="1" x14ac:dyDescent="0.2">
      <c r="A20" s="41" t="s">
        <v>89</v>
      </c>
      <c r="B20" s="26">
        <v>27542486.98</v>
      </c>
      <c r="C20" s="26">
        <v>163606.99</v>
      </c>
      <c r="D20" s="26">
        <v>48403.95</v>
      </c>
      <c r="E20" s="26"/>
      <c r="F20" s="27"/>
      <c r="G20" s="26">
        <v>20792379.710000001</v>
      </c>
      <c r="H20" s="26">
        <v>5576819.79</v>
      </c>
      <c r="I20" s="26">
        <v>12144151.279999999</v>
      </c>
      <c r="J20" s="26">
        <v>11133370.16</v>
      </c>
      <c r="K20" s="35">
        <f t="shared" si="0"/>
        <v>77401218.859999999</v>
      </c>
    </row>
    <row r="21" spans="1:11" s="34" customFormat="1" ht="12" customHeight="1" x14ac:dyDescent="0.2">
      <c r="A21" s="41" t="s">
        <v>90</v>
      </c>
      <c r="B21" s="26">
        <v>23348698.129999999</v>
      </c>
      <c r="C21" s="28"/>
      <c r="D21" s="26">
        <v>1342845.43</v>
      </c>
      <c r="E21" s="26"/>
      <c r="F21" s="27"/>
      <c r="G21" s="26">
        <v>5933641.9299999997</v>
      </c>
      <c r="H21" s="26">
        <v>6535222.9299999997</v>
      </c>
      <c r="I21" s="26">
        <v>7280800.8300000001</v>
      </c>
      <c r="J21" s="26">
        <v>6289520.7999999998</v>
      </c>
      <c r="K21" s="35">
        <f t="shared" si="0"/>
        <v>50730730.049999997</v>
      </c>
    </row>
    <row r="22" spans="1:11" s="34" customFormat="1" ht="12" customHeight="1" x14ac:dyDescent="0.2">
      <c r="A22" s="41" t="s">
        <v>91</v>
      </c>
      <c r="B22" s="26">
        <v>8949447.6999999993</v>
      </c>
      <c r="C22" s="26">
        <v>6105.87</v>
      </c>
      <c r="D22" s="26">
        <v>241354.6</v>
      </c>
      <c r="E22" s="26"/>
      <c r="F22" s="27"/>
      <c r="G22" s="26">
        <v>2135295.65</v>
      </c>
      <c r="H22" s="26">
        <v>1274194.78</v>
      </c>
      <c r="I22" s="26">
        <v>3211031.94</v>
      </c>
      <c r="J22" s="26">
        <v>1594510.99</v>
      </c>
      <c r="K22" s="35">
        <f t="shared" si="0"/>
        <v>17411941.529999997</v>
      </c>
    </row>
    <row r="23" spans="1:11" s="34" customFormat="1" ht="12" customHeight="1" x14ac:dyDescent="0.2">
      <c r="A23" s="41" t="s">
        <v>92</v>
      </c>
      <c r="B23" s="26">
        <v>21017716.379999999</v>
      </c>
      <c r="C23" s="28"/>
      <c r="D23" s="26">
        <v>1163544.27</v>
      </c>
      <c r="E23" s="26"/>
      <c r="F23" s="27"/>
      <c r="G23" s="26">
        <v>7033161.2599999998</v>
      </c>
      <c r="H23" s="26">
        <v>4988380.82</v>
      </c>
      <c r="I23" s="26">
        <v>6029907.2599999998</v>
      </c>
      <c r="J23" s="26">
        <v>4332818.8099999996</v>
      </c>
      <c r="K23" s="35">
        <f t="shared" si="0"/>
        <v>44565528.799999997</v>
      </c>
    </row>
    <row r="24" spans="1:11" s="34" customFormat="1" ht="12" customHeight="1" x14ac:dyDescent="0.2">
      <c r="A24" s="17" t="s">
        <v>43</v>
      </c>
      <c r="B24" s="26">
        <v>31929495.34</v>
      </c>
      <c r="C24" s="26">
        <v>4052.54</v>
      </c>
      <c r="D24" s="26">
        <v>368103.63</v>
      </c>
      <c r="E24" s="26">
        <v>2853554.4</v>
      </c>
      <c r="F24" s="27"/>
      <c r="G24" s="26">
        <v>13053529.210000001</v>
      </c>
      <c r="H24" s="26">
        <v>7980136.6399999997</v>
      </c>
      <c r="I24" s="26">
        <v>8066017.29</v>
      </c>
      <c r="J24" s="26">
        <v>8403762.1400000006</v>
      </c>
      <c r="K24" s="35">
        <f>SUM(B24:J24)</f>
        <v>72658651.189999998</v>
      </c>
    </row>
    <row r="25" spans="1:11" s="34" customFormat="1" ht="12" customHeight="1" x14ac:dyDescent="0.2">
      <c r="A25" s="17" t="s">
        <v>44</v>
      </c>
      <c r="B25" s="26">
        <v>76799759.120000005</v>
      </c>
      <c r="C25" s="26">
        <v>913146.49</v>
      </c>
      <c r="D25" s="26">
        <v>2163298.62</v>
      </c>
      <c r="E25" s="26">
        <v>5749618.2400000002</v>
      </c>
      <c r="F25" s="27"/>
      <c r="G25" s="26">
        <v>27559146.800000001</v>
      </c>
      <c r="H25" s="26">
        <v>11765166.25</v>
      </c>
      <c r="I25" s="26">
        <v>18099290.640000001</v>
      </c>
      <c r="J25" s="26">
        <v>15441917</v>
      </c>
      <c r="K25" s="35">
        <f t="shared" si="0"/>
        <v>158491343.16</v>
      </c>
    </row>
    <row r="26" spans="1:11" s="34" customFormat="1" ht="12" customHeight="1" x14ac:dyDescent="0.2">
      <c r="A26" s="17" t="s">
        <v>45</v>
      </c>
      <c r="B26" s="26">
        <v>9987630.0299999993</v>
      </c>
      <c r="C26" s="26">
        <v>5555</v>
      </c>
      <c r="D26" s="26">
        <v>1073539.48</v>
      </c>
      <c r="E26" s="26">
        <v>229857.52</v>
      </c>
      <c r="F26" s="27"/>
      <c r="G26" s="26">
        <v>2353453.9700000002</v>
      </c>
      <c r="H26" s="26">
        <v>2860442.21</v>
      </c>
      <c r="I26" s="26">
        <v>3414748.25</v>
      </c>
      <c r="J26" s="26">
        <v>2244473.2999999998</v>
      </c>
      <c r="K26" s="35">
        <f t="shared" si="0"/>
        <v>22169699.760000002</v>
      </c>
    </row>
    <row r="27" spans="1:11" s="34" customFormat="1" ht="12" customHeight="1" x14ac:dyDescent="0.2">
      <c r="A27" s="17" t="s">
        <v>76</v>
      </c>
      <c r="B27" s="28"/>
      <c r="C27" s="26"/>
      <c r="D27" s="26">
        <v>352110.37</v>
      </c>
      <c r="E27" s="28"/>
      <c r="F27" s="27"/>
      <c r="G27" s="26">
        <v>489678.14</v>
      </c>
      <c r="H27" s="26">
        <v>1073656.18</v>
      </c>
      <c r="I27" s="26">
        <v>11731242.720000001</v>
      </c>
      <c r="J27" s="26">
        <v>1704784.87</v>
      </c>
      <c r="K27" s="35">
        <f t="shared" si="0"/>
        <v>15351472.280000001</v>
      </c>
    </row>
    <row r="28" spans="1:11" s="34" customFormat="1" ht="12" customHeight="1" x14ac:dyDescent="0.2">
      <c r="A28" s="41" t="s">
        <v>93</v>
      </c>
      <c r="B28" s="26">
        <v>26272276.949999999</v>
      </c>
      <c r="C28" s="28">
        <v>4941.97</v>
      </c>
      <c r="D28" s="26">
        <v>1026445.15</v>
      </c>
      <c r="E28" s="26"/>
      <c r="F28" s="27"/>
      <c r="G28" s="26">
        <v>9328709.2699999996</v>
      </c>
      <c r="H28" s="26">
        <v>4647744.45</v>
      </c>
      <c r="I28" s="26">
        <v>7634428.46</v>
      </c>
      <c r="J28" s="26">
        <v>5404532.7999999998</v>
      </c>
      <c r="K28" s="35">
        <f t="shared" si="0"/>
        <v>54319079.049999997</v>
      </c>
    </row>
    <row r="29" spans="1:11" s="34" customFormat="1" ht="12" customHeight="1" x14ac:dyDescent="0.2">
      <c r="A29" s="41" t="s">
        <v>94</v>
      </c>
      <c r="B29" s="26">
        <v>18926138.210000001</v>
      </c>
      <c r="C29" s="26">
        <v>5437.89</v>
      </c>
      <c r="D29" s="26">
        <v>248440.19</v>
      </c>
      <c r="E29" s="28"/>
      <c r="F29" s="27"/>
      <c r="G29" s="26">
        <v>7831273.5899999999</v>
      </c>
      <c r="H29" s="26">
        <v>4199562.76</v>
      </c>
      <c r="I29" s="26">
        <v>5283607.7300000004</v>
      </c>
      <c r="J29" s="26">
        <v>5876469.0099999998</v>
      </c>
      <c r="K29" s="35">
        <f t="shared" si="0"/>
        <v>42370929.380000003</v>
      </c>
    </row>
    <row r="30" spans="1:11" s="34" customFormat="1" ht="12" customHeight="1" x14ac:dyDescent="0.2">
      <c r="A30" s="17" t="s">
        <v>46</v>
      </c>
      <c r="B30" s="29">
        <f>SUM(B31:B35)</f>
        <v>19040851.269999996</v>
      </c>
      <c r="C30" s="29">
        <f>SUM(C31:C35)</f>
        <v>34001.120000000003</v>
      </c>
      <c r="D30" s="29">
        <f>SUM(D31:D35)</f>
        <v>821703.21</v>
      </c>
      <c r="E30" s="29">
        <f>SUM(E31:E35)</f>
        <v>554455.81000000006</v>
      </c>
      <c r="F30" s="22"/>
      <c r="G30" s="29">
        <f>SUM(G31:G35)</f>
        <v>3820448.2600000002</v>
      </c>
      <c r="H30" s="29">
        <f>SUM(H31:H35)</f>
        <v>5177453.51</v>
      </c>
      <c r="I30" s="29">
        <f>SUM(I31:I35)</f>
        <v>7211043.6099999994</v>
      </c>
      <c r="J30" s="29">
        <f>SUM(J31:J35)</f>
        <v>5288931.16</v>
      </c>
      <c r="K30" s="35">
        <f t="shared" si="0"/>
        <v>41948887.950000003</v>
      </c>
    </row>
    <row r="31" spans="1:11" s="34" customFormat="1" ht="12" customHeight="1" x14ac:dyDescent="0.2">
      <c r="A31" s="41" t="s">
        <v>95</v>
      </c>
      <c r="B31" s="26">
        <v>6819483.0099999998</v>
      </c>
      <c r="C31" s="28"/>
      <c r="D31" s="26">
        <v>668688.28</v>
      </c>
      <c r="E31" s="26">
        <v>9663.16</v>
      </c>
      <c r="F31" s="27"/>
      <c r="G31" s="26">
        <v>888609.03</v>
      </c>
      <c r="H31" s="26">
        <v>1218974.3899999999</v>
      </c>
      <c r="I31" s="26">
        <v>2596682.75</v>
      </c>
      <c r="J31" s="26">
        <v>1651211.26</v>
      </c>
      <c r="K31" s="35">
        <f t="shared" si="0"/>
        <v>13853311.880000001</v>
      </c>
    </row>
    <row r="32" spans="1:11" s="34" customFormat="1" ht="12" customHeight="1" x14ac:dyDescent="0.2">
      <c r="A32" s="41" t="s">
        <v>96</v>
      </c>
      <c r="B32" s="26">
        <v>4668441.55</v>
      </c>
      <c r="C32" s="26">
        <v>26924.61</v>
      </c>
      <c r="D32" s="26">
        <v>36640.339999999997</v>
      </c>
      <c r="E32" s="26">
        <v>211152.47</v>
      </c>
      <c r="F32" s="27"/>
      <c r="G32" s="26">
        <v>972226.57</v>
      </c>
      <c r="H32" s="26">
        <v>1377136.78</v>
      </c>
      <c r="I32" s="26">
        <v>1273443.67</v>
      </c>
      <c r="J32" s="26">
        <v>1096051.6100000001</v>
      </c>
      <c r="K32" s="35">
        <f t="shared" si="0"/>
        <v>9662017.5999999996</v>
      </c>
    </row>
    <row r="33" spans="1:11" ht="12" customHeight="1" x14ac:dyDescent="0.2">
      <c r="A33" s="41" t="s">
        <v>47</v>
      </c>
      <c r="B33" s="26">
        <v>4607939.33</v>
      </c>
      <c r="C33" s="28"/>
      <c r="D33" s="26">
        <v>10553.75</v>
      </c>
      <c r="E33" s="26">
        <v>164812.28</v>
      </c>
      <c r="F33" s="27"/>
      <c r="G33" s="26">
        <v>975788.07</v>
      </c>
      <c r="H33" s="26">
        <v>1051916.25</v>
      </c>
      <c r="I33" s="26">
        <v>1539773.16</v>
      </c>
      <c r="J33" s="26">
        <v>1462693.54</v>
      </c>
      <c r="K33" s="18">
        <f t="shared" si="0"/>
        <v>9813476.3800000008</v>
      </c>
    </row>
    <row r="34" spans="1:11" ht="12" customHeight="1" x14ac:dyDescent="0.2">
      <c r="A34" s="41" t="s">
        <v>97</v>
      </c>
      <c r="B34" s="26">
        <v>938792.89</v>
      </c>
      <c r="C34" s="26">
        <v>7076.51</v>
      </c>
      <c r="D34" s="26">
        <v>2153</v>
      </c>
      <c r="E34" s="26">
        <v>168827.9</v>
      </c>
      <c r="F34" s="27"/>
      <c r="G34" s="26">
        <v>322203.49</v>
      </c>
      <c r="H34" s="26">
        <v>517363.01</v>
      </c>
      <c r="I34" s="26">
        <v>665040.97</v>
      </c>
      <c r="J34" s="26">
        <v>554113.04</v>
      </c>
      <c r="K34" s="18">
        <f t="shared" si="0"/>
        <v>3175570.81</v>
      </c>
    </row>
    <row r="35" spans="1:11" ht="12" customHeight="1" x14ac:dyDescent="0.2">
      <c r="A35" s="41" t="s">
        <v>98</v>
      </c>
      <c r="B35" s="26">
        <v>2006194.49</v>
      </c>
      <c r="C35" s="28"/>
      <c r="D35" s="26">
        <v>103667.84</v>
      </c>
      <c r="E35" s="28"/>
      <c r="F35" s="27"/>
      <c r="G35" s="26">
        <v>661621.1</v>
      </c>
      <c r="H35" s="26">
        <v>1012063.08</v>
      </c>
      <c r="I35" s="26">
        <v>1136103.06</v>
      </c>
      <c r="J35" s="26">
        <v>524861.71</v>
      </c>
      <c r="K35" s="18">
        <f t="shared" si="0"/>
        <v>5444511.2800000003</v>
      </c>
    </row>
    <row r="36" spans="1:11" ht="12" customHeight="1" x14ac:dyDescent="0.2">
      <c r="A36" s="17" t="s">
        <v>48</v>
      </c>
      <c r="B36" s="28">
        <v>304.26</v>
      </c>
      <c r="C36" s="26">
        <v>7646.08</v>
      </c>
      <c r="D36" s="26"/>
      <c r="E36" s="28"/>
      <c r="F36" s="27"/>
      <c r="G36" s="26">
        <v>280354.38</v>
      </c>
      <c r="H36" s="30"/>
      <c r="I36" s="26">
        <v>962260.89</v>
      </c>
      <c r="J36" s="30">
        <v>22324.31</v>
      </c>
      <c r="K36" s="18">
        <f t="shared" si="0"/>
        <v>1272889.9200000002</v>
      </c>
    </row>
    <row r="37" spans="1:11" ht="12" customHeight="1" x14ac:dyDescent="0.2">
      <c r="A37" s="41" t="s">
        <v>99</v>
      </c>
      <c r="B37" s="26">
        <v>11928387.01</v>
      </c>
      <c r="C37" s="26">
        <v>1727.44</v>
      </c>
      <c r="D37" s="26">
        <v>555080.27</v>
      </c>
      <c r="E37" s="26">
        <v>252312.83</v>
      </c>
      <c r="F37" s="27"/>
      <c r="G37" s="26">
        <v>3480221.41</v>
      </c>
      <c r="H37" s="26">
        <v>2570560.06</v>
      </c>
      <c r="I37" s="26">
        <v>3634884.59</v>
      </c>
      <c r="J37" s="26">
        <v>2530698.2999999998</v>
      </c>
      <c r="K37" s="18">
        <f t="shared" si="0"/>
        <v>24953871.91</v>
      </c>
    </row>
    <row r="38" spans="1:11" ht="12" customHeight="1" x14ac:dyDescent="0.2">
      <c r="A38" s="41" t="s">
        <v>100</v>
      </c>
      <c r="B38" s="26">
        <v>3274838.2</v>
      </c>
      <c r="C38" s="28">
        <v>12186.79</v>
      </c>
      <c r="D38" s="26">
        <v>256419.67</v>
      </c>
      <c r="E38" s="26"/>
      <c r="F38" s="27"/>
      <c r="G38" s="26">
        <v>1089211.73</v>
      </c>
      <c r="H38" s="26">
        <v>867933.05</v>
      </c>
      <c r="I38" s="26">
        <v>1420959.91</v>
      </c>
      <c r="J38" s="26">
        <v>588280.88</v>
      </c>
      <c r="K38" s="18">
        <f t="shared" si="0"/>
        <v>7509830.2300000004</v>
      </c>
    </row>
    <row r="39" spans="1:11" ht="12" customHeight="1" x14ac:dyDescent="0.2">
      <c r="A39" s="41" t="s">
        <v>49</v>
      </c>
      <c r="B39" s="26">
        <v>16758732.449999999</v>
      </c>
      <c r="C39" s="28"/>
      <c r="D39" s="26">
        <v>1839314.92</v>
      </c>
      <c r="E39" s="26">
        <v>1672.58</v>
      </c>
      <c r="F39" s="27"/>
      <c r="G39" s="26">
        <v>3259413.03</v>
      </c>
      <c r="H39" s="26">
        <v>3074462.09</v>
      </c>
      <c r="I39" s="26">
        <v>3848204.27</v>
      </c>
      <c r="J39" s="26">
        <v>3321789.86</v>
      </c>
      <c r="K39" s="18">
        <f t="shared" si="0"/>
        <v>32103589.199999996</v>
      </c>
    </row>
    <row r="40" spans="1:11" ht="12" customHeight="1" x14ac:dyDescent="0.2">
      <c r="A40" s="41" t="s">
        <v>101</v>
      </c>
      <c r="B40" s="26">
        <v>10354345.119999999</v>
      </c>
      <c r="C40" s="28"/>
      <c r="D40" s="26">
        <v>1316735.04</v>
      </c>
      <c r="E40" s="26">
        <v>82043.78</v>
      </c>
      <c r="F40" s="27"/>
      <c r="G40" s="26">
        <v>3337669.46</v>
      </c>
      <c r="H40" s="26">
        <v>2979192.97</v>
      </c>
      <c r="I40" s="26">
        <v>3476945.11</v>
      </c>
      <c r="J40" s="26">
        <v>2461448.64</v>
      </c>
      <c r="K40" s="18">
        <f t="shared" si="0"/>
        <v>24008380.119999997</v>
      </c>
    </row>
    <row r="41" spans="1:11" ht="12" customHeight="1" x14ac:dyDescent="0.2">
      <c r="A41" s="41" t="s">
        <v>102</v>
      </c>
      <c r="B41" s="26">
        <v>18927872.460000001</v>
      </c>
      <c r="C41" s="28"/>
      <c r="D41" s="26">
        <v>742338</v>
      </c>
      <c r="E41" s="26">
        <v>151416.93</v>
      </c>
      <c r="F41" s="27"/>
      <c r="G41" s="26">
        <v>6308854.7300000004</v>
      </c>
      <c r="H41" s="26">
        <v>3098460.43</v>
      </c>
      <c r="I41" s="26">
        <v>5190236.58</v>
      </c>
      <c r="J41" s="26">
        <v>4949630.18</v>
      </c>
      <c r="K41" s="18">
        <f t="shared" si="0"/>
        <v>39368809.310000002</v>
      </c>
    </row>
    <row r="42" spans="1:11" ht="12" customHeight="1" x14ac:dyDescent="0.2">
      <c r="A42" s="41" t="s">
        <v>52</v>
      </c>
      <c r="B42" s="26">
        <v>19079374.649999999</v>
      </c>
      <c r="C42" s="26">
        <v>120035.29</v>
      </c>
      <c r="D42" s="26">
        <v>705772.56</v>
      </c>
      <c r="E42" s="26"/>
      <c r="F42" s="27"/>
      <c r="G42" s="26">
        <v>3745413.81</v>
      </c>
      <c r="H42" s="26">
        <v>3874487.31</v>
      </c>
      <c r="I42" s="26">
        <v>5422338.8600000003</v>
      </c>
      <c r="J42" s="26">
        <v>4554224.84</v>
      </c>
      <c r="K42" s="18">
        <f t="shared" si="0"/>
        <v>37501647.319999993</v>
      </c>
    </row>
    <row r="43" spans="1:11" ht="12" customHeight="1" x14ac:dyDescent="0.2">
      <c r="A43" s="41" t="s">
        <v>66</v>
      </c>
      <c r="B43" s="26">
        <v>13620446.289999999</v>
      </c>
      <c r="C43" s="28">
        <v>82975.7</v>
      </c>
      <c r="D43" s="26">
        <v>1801032.45</v>
      </c>
      <c r="E43" s="26"/>
      <c r="F43" s="27"/>
      <c r="G43" s="26">
        <v>3303404.77</v>
      </c>
      <c r="H43" s="26">
        <v>2857232.15</v>
      </c>
      <c r="I43" s="26">
        <v>5137147.67</v>
      </c>
      <c r="J43" s="26">
        <v>2348022.37</v>
      </c>
      <c r="K43" s="18">
        <f t="shared" si="0"/>
        <v>29150261.399999995</v>
      </c>
    </row>
    <row r="44" spans="1:11" ht="12" customHeight="1" x14ac:dyDescent="0.2">
      <c r="A44" s="41" t="s">
        <v>103</v>
      </c>
      <c r="B44" s="26">
        <v>15432533.66</v>
      </c>
      <c r="C44" s="26">
        <v>1536</v>
      </c>
      <c r="D44" s="26">
        <v>403199.19</v>
      </c>
      <c r="E44" s="26">
        <v>2456402.15</v>
      </c>
      <c r="F44" s="27"/>
      <c r="G44" s="26">
        <v>5340919.9400000004</v>
      </c>
      <c r="H44" s="26">
        <v>4543089.1500000004</v>
      </c>
      <c r="I44" s="26">
        <v>6193665.9699999997</v>
      </c>
      <c r="J44" s="26">
        <v>4094341.17</v>
      </c>
      <c r="K44" s="18">
        <f t="shared" si="0"/>
        <v>38465687.230000004</v>
      </c>
    </row>
    <row r="45" spans="1:11" ht="12" customHeight="1" x14ac:dyDescent="0.2">
      <c r="A45" s="41" t="s">
        <v>104</v>
      </c>
      <c r="B45" s="26">
        <v>74504832.329999998</v>
      </c>
      <c r="C45" s="26">
        <v>1216322.1499999999</v>
      </c>
      <c r="D45" s="26">
        <v>4964900.29</v>
      </c>
      <c r="E45" s="26">
        <v>4714400.87</v>
      </c>
      <c r="F45" s="27"/>
      <c r="G45" s="26">
        <v>21908755.920000002</v>
      </c>
      <c r="H45" s="26">
        <v>11023142.4</v>
      </c>
      <c r="I45" s="26">
        <v>24950892.210000001</v>
      </c>
      <c r="J45" s="26">
        <v>14321641.32</v>
      </c>
      <c r="K45" s="18">
        <f t="shared" si="0"/>
        <v>157604887.49000001</v>
      </c>
    </row>
    <row r="46" spans="1:11" ht="12" customHeight="1" x14ac:dyDescent="0.2">
      <c r="A46" s="41" t="s">
        <v>105</v>
      </c>
      <c r="B46" s="26">
        <v>15693020.189999999</v>
      </c>
      <c r="C46" s="28">
        <v>7255.85</v>
      </c>
      <c r="D46" s="26">
        <v>1600468.1</v>
      </c>
      <c r="E46" s="26"/>
      <c r="F46" s="27"/>
      <c r="G46" s="26">
        <v>2885453.78</v>
      </c>
      <c r="H46" s="26">
        <v>3070594.94</v>
      </c>
      <c r="I46" s="26">
        <v>2883249.19</v>
      </c>
      <c r="J46" s="26">
        <v>4205882.03</v>
      </c>
      <c r="K46" s="18">
        <f t="shared" si="0"/>
        <v>30345924.080000006</v>
      </c>
    </row>
    <row r="47" spans="1:11" ht="12" customHeight="1" x14ac:dyDescent="0.2">
      <c r="A47" s="41" t="s">
        <v>106</v>
      </c>
      <c r="B47" s="26">
        <v>48078659.119999997</v>
      </c>
      <c r="C47" s="26">
        <v>68901.48</v>
      </c>
      <c r="D47" s="26">
        <v>159510.43</v>
      </c>
      <c r="E47" s="26">
        <v>2772823.74</v>
      </c>
      <c r="F47" s="27"/>
      <c r="G47" s="26">
        <v>14301033.6</v>
      </c>
      <c r="H47" s="26">
        <v>6450344.2800000003</v>
      </c>
      <c r="I47" s="26">
        <v>15176116.57</v>
      </c>
      <c r="J47" s="26">
        <v>8844332.6600000001</v>
      </c>
      <c r="K47" s="18">
        <f t="shared" si="0"/>
        <v>95851721.879999995</v>
      </c>
    </row>
    <row r="49" spans="1:11" hidden="1" x14ac:dyDescent="0.2">
      <c r="A49" s="13" t="s">
        <v>50</v>
      </c>
      <c r="B49" s="21">
        <f>SUM(B6:B47)-B11-B12-B31-B32-B33-B34-B35</f>
        <v>705939674.5999999</v>
      </c>
      <c r="C49" s="21">
        <f>SUM(C6:C47)-C11-C12-C31-C32-C33-C34-C35</f>
        <v>3272451.1100000008</v>
      </c>
      <c r="D49" s="21">
        <f>SUM(D6:D47)-D11-D12-D31-D32-D33-D34-D35</f>
        <v>37526052.209999993</v>
      </c>
      <c r="E49" s="21">
        <f>SUM(E6:E47)-E11-E12-E31-E32-E33-E34-E35</f>
        <v>24811889.329999994</v>
      </c>
      <c r="G49" s="21">
        <f>SUM(G6:G47)-G11-G12-G31-G32-G33-G34-G35</f>
        <v>229639401.28</v>
      </c>
      <c r="H49" s="21">
        <f>SUM(H6:H47)-H11-H12-H31-H32-H33-H34-H35</f>
        <v>141580055.56000006</v>
      </c>
      <c r="I49" s="21">
        <f>SUM(I6:I47)-I11-I12-I31-I32-I33-I34-I35</f>
        <v>233335050.57000005</v>
      </c>
      <c r="J49" s="21">
        <f>SUM(J6:J47)-J11-J12-J31-J32-J33-J34-J35</f>
        <v>165629059.36999995</v>
      </c>
      <c r="K49" s="12">
        <f>SUM(K6:K47)-K11-K12-K31-K32-K33-K34-K35-K8-K9</f>
        <v>1483201885.01</v>
      </c>
    </row>
    <row r="51" spans="1:11" x14ac:dyDescent="0.2">
      <c r="A51" s="20" t="s">
        <v>51</v>
      </c>
    </row>
    <row r="52" spans="1:11" x14ac:dyDescent="0.2">
      <c r="A52" s="20" t="s">
        <v>74</v>
      </c>
    </row>
  </sheetData>
  <mergeCells count="1">
    <mergeCell ref="A3:K3"/>
  </mergeCells>
  <phoneticPr fontId="0" type="noConversion"/>
  <pageMargins left="0.36" right="0.11" top="0.45" bottom="0.17" header="0.19" footer="0.17"/>
  <pageSetup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Table'!B13</f>
        <v>12222297.560000001</v>
      </c>
      <c r="C9" s="1">
        <f>'Master Expend Table'!C13</f>
        <v>0</v>
      </c>
      <c r="D9" s="1">
        <f>'Master Expend Table'!D13</f>
        <v>279091.48</v>
      </c>
      <c r="E9" s="1">
        <f>'Master Expend Table'!E13</f>
        <v>132898.28</v>
      </c>
      <c r="G9" s="1">
        <f>'Master Expend Table'!G13</f>
        <v>4098751.06</v>
      </c>
      <c r="H9" s="1">
        <f>'Master Expend Table'!H13</f>
        <v>2869774.15</v>
      </c>
      <c r="I9" s="1">
        <f>'Master Expend Table'!I13</f>
        <v>4286022.3</v>
      </c>
      <c r="J9" s="1">
        <f>'Master Expend Table'!J13</f>
        <v>2881031.72</v>
      </c>
      <c r="K9" s="1">
        <f>SUM(B9:J9)</f>
        <v>26769866.550000001</v>
      </c>
    </row>
    <row r="11" spans="1:11" x14ac:dyDescent="0.2">
      <c r="A11" t="s">
        <v>3</v>
      </c>
      <c r="B11" s="1">
        <f>(B9/($K9-$J9))*-$J$11</f>
        <v>1474028.6502972404</v>
      </c>
      <c r="C11" s="1">
        <f t="shared" ref="C11:I11" si="0">(C9/($K9-$J9))*-$J$11</f>
        <v>0</v>
      </c>
      <c r="D11" s="1">
        <f t="shared" si="0"/>
        <v>33658.879237256864</v>
      </c>
      <c r="E11" s="1">
        <f t="shared" si="0"/>
        <v>16027.745301859981</v>
      </c>
      <c r="G11" s="1">
        <f t="shared" si="0"/>
        <v>494315.93881733174</v>
      </c>
      <c r="H11" s="1">
        <f t="shared" si="0"/>
        <v>346099.35621485632</v>
      </c>
      <c r="I11" s="1">
        <f t="shared" si="0"/>
        <v>516901.15013145475</v>
      </c>
      <c r="J11" s="1">
        <f>-J9</f>
        <v>-2881031.72</v>
      </c>
      <c r="K11" s="1">
        <v>0</v>
      </c>
    </row>
    <row r="12" spans="1:11" x14ac:dyDescent="0.2">
      <c r="A12" t="s">
        <v>4</v>
      </c>
      <c r="B12" s="1">
        <f>+B9+B11</f>
        <v>13696326.210297242</v>
      </c>
      <c r="C12" s="1">
        <f t="shared" ref="C12:J12" si="1">+C9+C11</f>
        <v>0</v>
      </c>
      <c r="D12" s="1">
        <f t="shared" si="1"/>
        <v>312750.35923725687</v>
      </c>
      <c r="E12" s="1">
        <f t="shared" si="1"/>
        <v>148926.02530185998</v>
      </c>
      <c r="G12" s="1">
        <f t="shared" si="1"/>
        <v>4593066.9988173321</v>
      </c>
      <c r="H12" s="1">
        <f t="shared" si="1"/>
        <v>3215873.5062148562</v>
      </c>
      <c r="I12" s="1">
        <f t="shared" si="1"/>
        <v>4802923.4501314545</v>
      </c>
      <c r="J12" s="1">
        <f t="shared" si="1"/>
        <v>0</v>
      </c>
      <c r="K12" s="1">
        <f>SUM(B12:J12)</f>
        <v>26769866.550000004</v>
      </c>
    </row>
    <row r="14" spans="1:11" x14ac:dyDescent="0.2">
      <c r="A14" t="s">
        <v>5</v>
      </c>
      <c r="B14" s="1">
        <f>B$9/($K$9-$J$9-$I$9)*-I14</f>
        <v>2994609.037635298</v>
      </c>
      <c r="C14" s="1">
        <f t="shared" ref="C14:H14" si="2">C$9/($K$9-$J$9-$I$9)*-$I$14</f>
        <v>0</v>
      </c>
      <c r="D14" s="1">
        <f t="shared" si="2"/>
        <v>68380.749546651597</v>
      </c>
      <c r="E14" s="1">
        <f t="shared" si="2"/>
        <v>32561.667593223472</v>
      </c>
      <c r="G14" s="1">
        <f t="shared" si="2"/>
        <v>1004243.0162609506</v>
      </c>
      <c r="H14" s="1">
        <f t="shared" si="2"/>
        <v>703128.97909533093</v>
      </c>
      <c r="I14" s="1">
        <f>-I12</f>
        <v>-4802923.4501314545</v>
      </c>
      <c r="K14" s="1">
        <v>0</v>
      </c>
    </row>
    <row r="15" spans="1:11" x14ac:dyDescent="0.2">
      <c r="A15" t="s">
        <v>4</v>
      </c>
      <c r="B15" s="1">
        <f>+B12+B14</f>
        <v>16690935.24793254</v>
      </c>
      <c r="C15" s="1">
        <f>+C12+C14</f>
        <v>0</v>
      </c>
      <c r="D15" s="1">
        <f>+D12+D14</f>
        <v>381131.10878390848</v>
      </c>
      <c r="E15" s="1">
        <f>+E12+E14</f>
        <v>181487.69289508346</v>
      </c>
      <c r="G15" s="1">
        <f>+G12+G14</f>
        <v>5597310.0150782829</v>
      </c>
      <c r="H15" s="1">
        <f>+H12+H14</f>
        <v>3919002.4853101871</v>
      </c>
      <c r="I15" s="1">
        <f>+I12+I14</f>
        <v>0</v>
      </c>
      <c r="J15" s="1">
        <f>+J12+J14</f>
        <v>0</v>
      </c>
      <c r="K15" s="1">
        <f>SUM(B15:J15)</f>
        <v>26769866.550000004</v>
      </c>
    </row>
    <row r="17" spans="1:11" x14ac:dyDescent="0.2">
      <c r="A17" t="s">
        <v>6</v>
      </c>
      <c r="B17" s="1">
        <f>B$9/($K$9-$J$9-$I$9-$H$9)*-$H$17</f>
        <v>2862553.3167420272</v>
      </c>
      <c r="C17" s="1">
        <f>C$9/($K$9-$J$9-$I$9-$H$9)*-$H$17</f>
        <v>0</v>
      </c>
      <c r="D17" s="1">
        <f>D$9/($K$9-$J$9-$I$9-$H$9)*-$H$17</f>
        <v>65365.307776751666</v>
      </c>
      <c r="E17" s="1">
        <f>E$9/($K$9-$J$9-$I$9-$H$9)*-$H$17</f>
        <v>31125.769139211712</v>
      </c>
      <c r="G17" s="1">
        <f>G$9/($K$9-$J$9-$I$9-$H$9)*-$H$17</f>
        <v>959958.0916521966</v>
      </c>
      <c r="H17" s="1">
        <f>-H15</f>
        <v>-3919002.4853101871</v>
      </c>
      <c r="K17" s="1">
        <v>0</v>
      </c>
    </row>
    <row r="18" spans="1:11" x14ac:dyDescent="0.2">
      <c r="A18" t="s">
        <v>4</v>
      </c>
      <c r="B18" s="1">
        <f>+B15+B17</f>
        <v>19553488.564674567</v>
      </c>
      <c r="C18" s="1">
        <f>+C15+C17</f>
        <v>0</v>
      </c>
      <c r="D18" s="1">
        <f>+D15+D17</f>
        <v>446496.41656066012</v>
      </c>
      <c r="E18" s="1">
        <f>+E15+E17</f>
        <v>212613.46203429517</v>
      </c>
      <c r="G18" s="1">
        <f>+G15+G17</f>
        <v>6557268.1067304797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26769866.550000004</v>
      </c>
    </row>
    <row r="20" spans="1:11" x14ac:dyDescent="0.2">
      <c r="A20" t="s">
        <v>7</v>
      </c>
      <c r="B20" s="1">
        <f>B$9/($K$9-$J$9-$I$9-$H$9-$G$9)*-$G$20</f>
        <v>6343443.0412460938</v>
      </c>
      <c r="C20" s="1">
        <f>C$9/($K$9-$J$9-$I$9-$H$9-$G$9)*-$G$20</f>
        <v>0</v>
      </c>
      <c r="D20" s="1">
        <f>D$9/($K$9-$J$9-$I$9-$H$9-$G$9)*-$G$20</f>
        <v>144850.0904176214</v>
      </c>
      <c r="E20" s="1">
        <f>E$9/($K$9-$J$9-$I$9-$H$9-$G$9)*-$G$20</f>
        <v>68974.975066764368</v>
      </c>
      <c r="G20" s="1">
        <f>-G18</f>
        <v>-6557268.1067304797</v>
      </c>
      <c r="K20" s="1">
        <f>SUM(B20:J20)</f>
        <v>0</v>
      </c>
    </row>
    <row r="22" spans="1:11" x14ac:dyDescent="0.2">
      <c r="A22" t="s">
        <v>8</v>
      </c>
      <c r="B22" s="1">
        <f>+B20+B18</f>
        <v>25896931.605920661</v>
      </c>
      <c r="C22" s="1">
        <f t="shared" ref="C22:K22" si="3">+C20+C18</f>
        <v>0</v>
      </c>
      <c r="D22" s="1">
        <f t="shared" si="3"/>
        <v>591346.50697828154</v>
      </c>
      <c r="E22" s="1">
        <f t="shared" si="3"/>
        <v>281588.43710105954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26769866.550000004</v>
      </c>
    </row>
    <row r="27" spans="1:11" x14ac:dyDescent="0.2">
      <c r="A27" t="s">
        <v>9</v>
      </c>
      <c r="B27" s="1">
        <f>+B9</f>
        <v>12222297.560000001</v>
      </c>
    </row>
    <row r="28" spans="1:11" x14ac:dyDescent="0.2">
      <c r="A28" t="s">
        <v>10</v>
      </c>
      <c r="B28" s="1">
        <f>+B22-B27</f>
        <v>13674634.045920661</v>
      </c>
    </row>
    <row r="29" spans="1:11" x14ac:dyDescent="0.2">
      <c r="A29" s="33" t="s">
        <v>73</v>
      </c>
      <c r="B29" s="1">
        <v>2993</v>
      </c>
    </row>
    <row r="30" spans="1:11" x14ac:dyDescent="0.2">
      <c r="A30" t="s">
        <v>11</v>
      </c>
      <c r="B30" s="1">
        <f>+B28/B29</f>
        <v>4568.872050090431</v>
      </c>
    </row>
  </sheetData>
  <phoneticPr fontId="0" type="noConversion"/>
  <pageMargins left="0.46" right="0.55000000000000004" top="1" bottom="0.48" header="0.5" footer="0.5"/>
  <pageSetup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2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Table'!B14</f>
        <v>26626230.68</v>
      </c>
      <c r="C9" s="1">
        <f>'Master Expend Table'!C14</f>
        <v>0</v>
      </c>
      <c r="D9" s="1">
        <f>'Master Expend Table'!D14</f>
        <v>2193521.87</v>
      </c>
      <c r="E9" s="1">
        <f>'Master Expend Table'!E14</f>
        <v>0</v>
      </c>
      <c r="G9" s="1">
        <f>'Master Expend Table'!G14</f>
        <v>7217097.2599999998</v>
      </c>
      <c r="H9" s="1">
        <f>'Master Expend Table'!H14</f>
        <v>6037575.4299999997</v>
      </c>
      <c r="I9" s="1">
        <f>'Master Expend Table'!I14</f>
        <v>9015366.9000000004</v>
      </c>
      <c r="J9" s="1">
        <f>'Master Expend Table'!J14</f>
        <v>5716386.4699999997</v>
      </c>
      <c r="K9" s="1">
        <f>SUM(B9:J9)</f>
        <v>56806178.609999999</v>
      </c>
    </row>
    <row r="11" spans="1:11" x14ac:dyDescent="0.2">
      <c r="A11" t="s">
        <v>3</v>
      </c>
      <c r="B11" s="1">
        <f>(B9/($K9-$J9))*-$J$11</f>
        <v>2979182.6983591029</v>
      </c>
      <c r="C11" s="1">
        <f t="shared" ref="C11:I11" si="0">(C9/($K9-$J9))*-$J$11</f>
        <v>0</v>
      </c>
      <c r="D11" s="1">
        <f t="shared" si="0"/>
        <v>245430.99930719545</v>
      </c>
      <c r="E11" s="1">
        <f t="shared" si="0"/>
        <v>0</v>
      </c>
      <c r="G11" s="1">
        <f t="shared" si="0"/>
        <v>807513.89664467843</v>
      </c>
      <c r="H11" s="1">
        <f t="shared" si="0"/>
        <v>675538.36204854888</v>
      </c>
      <c r="I11" s="1">
        <f t="shared" si="0"/>
        <v>1008720.5136404738</v>
      </c>
      <c r="J11" s="1">
        <f>-J9</f>
        <v>-5716386.4699999997</v>
      </c>
      <c r="K11" s="1">
        <v>0</v>
      </c>
    </row>
    <row r="12" spans="1:11" x14ac:dyDescent="0.2">
      <c r="A12" t="s">
        <v>4</v>
      </c>
      <c r="B12" s="1">
        <f>+B9+B11</f>
        <v>29605413.378359102</v>
      </c>
      <c r="C12" s="1">
        <f t="shared" ref="C12:J12" si="1">+C9+C11</f>
        <v>0</v>
      </c>
      <c r="D12" s="1">
        <f t="shared" si="1"/>
        <v>2438952.8693071958</v>
      </c>
      <c r="E12" s="1">
        <f t="shared" si="1"/>
        <v>0</v>
      </c>
      <c r="G12" s="1">
        <f t="shared" si="1"/>
        <v>8024611.1566446777</v>
      </c>
      <c r="H12" s="1">
        <f t="shared" si="1"/>
        <v>6713113.7920485483</v>
      </c>
      <c r="I12" s="1">
        <f t="shared" si="1"/>
        <v>10024087.413640475</v>
      </c>
      <c r="J12" s="1">
        <f t="shared" si="1"/>
        <v>0</v>
      </c>
      <c r="K12" s="1">
        <f>SUM(B12:J12)</f>
        <v>56806178.610000007</v>
      </c>
    </row>
    <row r="14" spans="1:11" x14ac:dyDescent="0.2">
      <c r="A14" t="s">
        <v>5</v>
      </c>
      <c r="B14" s="1">
        <f>B$9/($K$9-$J$9-$I$9)*-I14</f>
        <v>6343608.078057155</v>
      </c>
      <c r="C14" s="1">
        <f t="shared" ref="C14:H14" si="2">C$9/($K$9-$J$9-$I$9)*-$I$14</f>
        <v>0</v>
      </c>
      <c r="D14" s="1">
        <f t="shared" si="2"/>
        <v>522599.05734156421</v>
      </c>
      <c r="E14" s="1">
        <f t="shared" si="2"/>
        <v>0</v>
      </c>
      <c r="G14" s="1">
        <f t="shared" si="2"/>
        <v>1719448.6530550916</v>
      </c>
      <c r="H14" s="1">
        <f t="shared" si="2"/>
        <v>1438431.6251866634</v>
      </c>
      <c r="I14" s="1">
        <f>-I12</f>
        <v>-10024087.413640475</v>
      </c>
      <c r="K14" s="1">
        <v>0</v>
      </c>
    </row>
    <row r="15" spans="1:11" x14ac:dyDescent="0.2">
      <c r="A15" t="s">
        <v>4</v>
      </c>
      <c r="B15" s="1">
        <f>+B12+B14</f>
        <v>35949021.456416257</v>
      </c>
      <c r="C15" s="1">
        <f>+C12+C14</f>
        <v>0</v>
      </c>
      <c r="D15" s="1">
        <f>+D12+D14</f>
        <v>2961551.9266487602</v>
      </c>
      <c r="E15" s="1">
        <f>+E12+E14</f>
        <v>0</v>
      </c>
      <c r="G15" s="1">
        <f>+G12+G14</f>
        <v>9744059.8096997701</v>
      </c>
      <c r="H15" s="1">
        <f>+H12+H14</f>
        <v>8151545.4172352115</v>
      </c>
      <c r="I15" s="1">
        <f>+I12+I14</f>
        <v>0</v>
      </c>
      <c r="J15" s="1">
        <f>+J12+J14</f>
        <v>0</v>
      </c>
      <c r="K15" s="1">
        <f>SUM(B15:J15)</f>
        <v>56806178.609999999</v>
      </c>
    </row>
    <row r="17" spans="1:11" x14ac:dyDescent="0.2">
      <c r="A17" t="s">
        <v>6</v>
      </c>
      <c r="B17" s="1">
        <f>B$9/($K$9-$J$9-$I$9-$H$9)*-$H$17</f>
        <v>6022860.7611970827</v>
      </c>
      <c r="C17" s="1">
        <f>C$9/($K$9-$J$9-$I$9-$H$9)*-$H$17</f>
        <v>0</v>
      </c>
      <c r="D17" s="1">
        <f>D$9/($K$9-$J$9-$I$9-$H$9)*-$H$17</f>
        <v>496175.25508686271</v>
      </c>
      <c r="E17" s="1">
        <f>E$9/($K$9-$J$9-$I$9-$H$9)*-$H$17</f>
        <v>0</v>
      </c>
      <c r="G17" s="1">
        <f>G$9/($K$9-$J$9-$I$9-$H$9)*-$H$17</f>
        <v>1632509.4009512647</v>
      </c>
      <c r="H17" s="1">
        <f>-H15</f>
        <v>-8151545.4172352115</v>
      </c>
      <c r="K17" s="1">
        <v>0</v>
      </c>
    </row>
    <row r="18" spans="1:11" x14ac:dyDescent="0.2">
      <c r="A18" t="s">
        <v>4</v>
      </c>
      <c r="B18" s="1">
        <f>+B15+B17</f>
        <v>41971882.217613339</v>
      </c>
      <c r="C18" s="1">
        <f>+C15+C17</f>
        <v>0</v>
      </c>
      <c r="D18" s="1">
        <f>+D15+D17</f>
        <v>3457727.1817356227</v>
      </c>
      <c r="E18" s="1">
        <f>+E15+E17</f>
        <v>0</v>
      </c>
      <c r="G18" s="1">
        <f>+G15+G17</f>
        <v>11376569.210651034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56806178.609999992</v>
      </c>
    </row>
    <row r="20" spans="1:11" x14ac:dyDescent="0.2">
      <c r="A20" t="s">
        <v>7</v>
      </c>
      <c r="B20" s="1">
        <f>B$9/($K$9-$J$9-$I$9-$H$9-$G$9)*-$G$20</f>
        <v>10510678.591852792</v>
      </c>
      <c r="C20" s="1">
        <f>C$9/($K$9-$J$9-$I$9-$H$9-$G$9)*-$G$20</f>
        <v>0</v>
      </c>
      <c r="D20" s="1">
        <f>D$9/($K$9-$J$9-$I$9-$H$9-$G$9)*-$G$20</f>
        <v>865890.61879824079</v>
      </c>
      <c r="E20" s="1">
        <f>E$9/($K$9-$J$9-$I$9-$H$9-$G$9)*-$G$20</f>
        <v>0</v>
      </c>
      <c r="G20" s="1">
        <f>-G18</f>
        <v>-11376569.210651034</v>
      </c>
      <c r="K20" s="1">
        <f>SUM(B20:J20)</f>
        <v>0</v>
      </c>
    </row>
    <row r="22" spans="1:11" x14ac:dyDescent="0.2">
      <c r="A22" t="s">
        <v>8</v>
      </c>
      <c r="B22" s="1">
        <f>+B20+B18</f>
        <v>52482560.809466131</v>
      </c>
      <c r="C22" s="1">
        <f t="shared" ref="C22:K22" si="3">+C20+C18</f>
        <v>0</v>
      </c>
      <c r="D22" s="1">
        <f t="shared" si="3"/>
        <v>4323617.8005338637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56806178.609999992</v>
      </c>
    </row>
    <row r="27" spans="1:11" x14ac:dyDescent="0.2">
      <c r="A27" t="s">
        <v>9</v>
      </c>
      <c r="B27" s="1">
        <f>+B9</f>
        <v>26626230.68</v>
      </c>
    </row>
    <row r="28" spans="1:11" x14ac:dyDescent="0.2">
      <c r="A28" t="s">
        <v>10</v>
      </c>
      <c r="B28" s="1">
        <f>+B22-B27</f>
        <v>25856330.129466131</v>
      </c>
    </row>
    <row r="29" spans="1:11" x14ac:dyDescent="0.2">
      <c r="A29" s="33" t="s">
        <v>73</v>
      </c>
      <c r="B29" s="1">
        <v>6410</v>
      </c>
    </row>
    <row r="30" spans="1:11" x14ac:dyDescent="0.2">
      <c r="A30" t="s">
        <v>11</v>
      </c>
      <c r="B30" s="1">
        <f>+B28/B29</f>
        <v>4033.7488501507223</v>
      </c>
    </row>
  </sheetData>
  <phoneticPr fontId="0" type="noConversion"/>
  <pageMargins left="0.46" right="0.55000000000000004" top="1" bottom="0.63" header="0.5" footer="0.5"/>
  <pageSetup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Table'!B15</f>
        <v>10669571.060000001</v>
      </c>
      <c r="C9" s="1">
        <f>'Master Expend Table'!C15</f>
        <v>0</v>
      </c>
      <c r="D9" s="1">
        <f>'Master Expend Table'!D15</f>
        <v>1698759.85</v>
      </c>
      <c r="E9" s="1">
        <f>'Master Expend Table'!E15</f>
        <v>292435.73</v>
      </c>
      <c r="G9" s="1">
        <f>'Master Expend Table'!G15</f>
        <v>3115123.42</v>
      </c>
      <c r="H9" s="1">
        <f>'Master Expend Table'!H15</f>
        <v>2062822.03</v>
      </c>
      <c r="I9" s="1">
        <f>'Master Expend Table'!I15</f>
        <v>2709652.05</v>
      </c>
      <c r="J9" s="1">
        <f>'Master Expend Table'!J15</f>
        <v>3068563.03</v>
      </c>
      <c r="K9" s="1">
        <f>SUM(B9:J9)</f>
        <v>23616927.170000002</v>
      </c>
    </row>
    <row r="11" spans="1:11" x14ac:dyDescent="0.2">
      <c r="A11" t="s">
        <v>3</v>
      </c>
      <c r="B11" s="1">
        <f>(B9/($K9-$J9))*-$J$11</f>
        <v>1593326.4116602284</v>
      </c>
      <c r="C11" s="1">
        <f t="shared" ref="C11:I11" si="0">(C9/($K9-$J9))*-$J$11</f>
        <v>0</v>
      </c>
      <c r="D11" s="1">
        <f t="shared" si="0"/>
        <v>253682.0759571348</v>
      </c>
      <c r="E11" s="1">
        <f t="shared" si="0"/>
        <v>43670.506499456154</v>
      </c>
      <c r="G11" s="1">
        <f t="shared" si="0"/>
        <v>465192.87352375878</v>
      </c>
      <c r="H11" s="1">
        <f t="shared" si="0"/>
        <v>308048.82450012641</v>
      </c>
      <c r="I11" s="1">
        <f t="shared" si="0"/>
        <v>404642.33785929543</v>
      </c>
      <c r="J11" s="1">
        <f>-J9</f>
        <v>-3068563.03</v>
      </c>
      <c r="K11" s="1">
        <v>0</v>
      </c>
    </row>
    <row r="12" spans="1:11" x14ac:dyDescent="0.2">
      <c r="A12" t="s">
        <v>4</v>
      </c>
      <c r="B12" s="1">
        <f>+B9+B11</f>
        <v>12262897.471660228</v>
      </c>
      <c r="C12" s="1">
        <f>+C9+C11</f>
        <v>0</v>
      </c>
      <c r="D12" s="1">
        <f>+D9+D11</f>
        <v>1952441.9259571349</v>
      </c>
      <c r="E12" s="1">
        <f>+E9+E11</f>
        <v>336106.23649945611</v>
      </c>
      <c r="G12" s="1">
        <f>+G9+G11</f>
        <v>3580316.2935237586</v>
      </c>
      <c r="H12" s="1">
        <f>+H9+H11</f>
        <v>2370870.8545001266</v>
      </c>
      <c r="I12" s="1">
        <f>+I9+I11</f>
        <v>3114294.3878592951</v>
      </c>
      <c r="J12" s="1">
        <f>+J9+J11</f>
        <v>0</v>
      </c>
      <c r="K12" s="1">
        <f>SUM(B12:J12)</f>
        <v>23616927.170000002</v>
      </c>
    </row>
    <row r="14" spans="1:11" x14ac:dyDescent="0.2">
      <c r="A14" t="s">
        <v>5</v>
      </c>
      <c r="B14" s="1">
        <f>B$9/($K$9-$J$9-$I$9)*-I14</f>
        <v>1862700.9116678867</v>
      </c>
      <c r="C14" s="1">
        <f t="shared" ref="C14:H14" si="1">C$9/($K$9-$J$9-$I$9)*-$I$14</f>
        <v>0</v>
      </c>
      <c r="D14" s="1">
        <f t="shared" si="1"/>
        <v>296570.64032898459</v>
      </c>
      <c r="E14" s="1">
        <f t="shared" si="1"/>
        <v>51053.62697450968</v>
      </c>
      <c r="G14" s="1">
        <f t="shared" si="1"/>
        <v>543840.34763549198</v>
      </c>
      <c r="H14" s="1">
        <f t="shared" si="1"/>
        <v>360128.86125242233</v>
      </c>
      <c r="I14" s="1">
        <f>-I12</f>
        <v>-3114294.3878592951</v>
      </c>
      <c r="K14" s="1">
        <v>0</v>
      </c>
    </row>
    <row r="15" spans="1:11" x14ac:dyDescent="0.2">
      <c r="A15" t="s">
        <v>4</v>
      </c>
      <c r="B15" s="1">
        <f>+B12+B14</f>
        <v>14125598.383328116</v>
      </c>
      <c r="C15" s="1">
        <f>+C12+C14</f>
        <v>0</v>
      </c>
      <c r="D15" s="1">
        <f>+D12+D14</f>
        <v>2249012.5662861196</v>
      </c>
      <c r="E15" s="1">
        <f>+E12+E14</f>
        <v>387159.86347396579</v>
      </c>
      <c r="G15" s="1">
        <f>+G12+G14</f>
        <v>4124156.6411592504</v>
      </c>
      <c r="H15" s="1">
        <f>+H12+H14</f>
        <v>2730999.715752549</v>
      </c>
      <c r="I15" s="1">
        <f>+I12+I14</f>
        <v>0</v>
      </c>
      <c r="J15" s="1">
        <f>+J12+J14</f>
        <v>0</v>
      </c>
      <c r="K15" s="1">
        <f>SUM(B15:J15)</f>
        <v>23616927.170000002</v>
      </c>
    </row>
    <row r="17" spans="1:11" x14ac:dyDescent="0.2">
      <c r="A17" t="s">
        <v>6</v>
      </c>
      <c r="B17" s="1">
        <f>B$9/($K$9-$J$9-$I$9-$H$9)*-$H$17</f>
        <v>1847033.3794948887</v>
      </c>
      <c r="C17" s="1">
        <f>C$9/($K$9-$J$9-$I$9-$H$9)*-$H$17</f>
        <v>0</v>
      </c>
      <c r="D17" s="1">
        <f>D$9/($K$9-$J$9-$I$9-$H$9)*-$H$17</f>
        <v>294076.12818276975</v>
      </c>
      <c r="E17" s="1">
        <f>E$9/($K$9-$J$9-$I$9-$H$9)*-$H$17</f>
        <v>50624.205193395537</v>
      </c>
      <c r="G17" s="1">
        <f>G$9/($K$9-$J$9-$I$9-$H$9)*-$H$17</f>
        <v>539266.00288149493</v>
      </c>
      <c r="H17" s="1">
        <f>-H15</f>
        <v>-2730999.715752549</v>
      </c>
      <c r="K17" s="1">
        <v>0</v>
      </c>
    </row>
    <row r="18" spans="1:11" x14ac:dyDescent="0.2">
      <c r="A18" t="s">
        <v>4</v>
      </c>
      <c r="B18" s="1">
        <f>+B15+B17</f>
        <v>15972631.762823004</v>
      </c>
      <c r="C18" s="1">
        <f>+C15+C17</f>
        <v>0</v>
      </c>
      <c r="D18" s="1">
        <f>+D15+D17</f>
        <v>2543088.6944688894</v>
      </c>
      <c r="E18" s="1">
        <f>+E15+E17</f>
        <v>437784.06866736134</v>
      </c>
      <c r="G18" s="1">
        <f>+G15+G17</f>
        <v>4663422.6440407457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23616927.169999998</v>
      </c>
    </row>
    <row r="20" spans="1:11" x14ac:dyDescent="0.2">
      <c r="A20" t="s">
        <v>7</v>
      </c>
      <c r="B20" s="1">
        <f>B$9/($K$9-$J$9-$I$9-$H$9-$G$9)*-$G$20</f>
        <v>3929992.6061512041</v>
      </c>
      <c r="C20" s="1">
        <f>C$9/($K$9-$J$9-$I$9-$H$9-$G$9)*-$G$20</f>
        <v>0</v>
      </c>
      <c r="D20" s="1">
        <f>D$9/($K$9-$J$9-$I$9-$H$9-$G$9)*-$G$20</f>
        <v>625715.2806409566</v>
      </c>
      <c r="E20" s="1">
        <f>E$9/($K$9-$J$9-$I$9-$H$9-$G$9)*-$G$20</f>
        <v>107714.75724858519</v>
      </c>
      <c r="G20" s="1">
        <f>-G18</f>
        <v>-4663422.6440407457</v>
      </c>
      <c r="K20" s="1">
        <f>SUM(B20:J20)</f>
        <v>0</v>
      </c>
    </row>
    <row r="22" spans="1:11" x14ac:dyDescent="0.2">
      <c r="A22" t="s">
        <v>8</v>
      </c>
      <c r="B22" s="1">
        <f>+B20+B18</f>
        <v>19902624.368974209</v>
      </c>
      <c r="C22" s="1">
        <f t="shared" ref="C22:K22" si="2">+C20+C18</f>
        <v>0</v>
      </c>
      <c r="D22" s="1">
        <f t="shared" si="2"/>
        <v>3168803.9751098459</v>
      </c>
      <c r="E22" s="1">
        <f t="shared" si="2"/>
        <v>545498.82591594651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>
        <f t="shared" si="2"/>
        <v>23616927.169999998</v>
      </c>
    </row>
    <row r="27" spans="1:11" x14ac:dyDescent="0.2">
      <c r="A27" t="s">
        <v>9</v>
      </c>
      <c r="B27" s="1">
        <f>+B9</f>
        <v>10669571.060000001</v>
      </c>
    </row>
    <row r="28" spans="1:11" x14ac:dyDescent="0.2">
      <c r="A28" t="s">
        <v>10</v>
      </c>
      <c r="B28" s="1">
        <f>+B22-B27</f>
        <v>9233053.3089742083</v>
      </c>
    </row>
    <row r="29" spans="1:11" x14ac:dyDescent="0.2">
      <c r="A29" s="33" t="s">
        <v>73</v>
      </c>
      <c r="B29" s="1">
        <v>2069</v>
      </c>
    </row>
    <row r="30" spans="1:11" x14ac:dyDescent="0.2">
      <c r="A30" t="s">
        <v>11</v>
      </c>
      <c r="B30" s="1">
        <f>+B28/B29</f>
        <v>4462.5680565365919</v>
      </c>
    </row>
  </sheetData>
  <phoneticPr fontId="0" type="noConversion"/>
  <pageMargins left="0.52" right="0.55000000000000004" top="0.83" bottom="0.5600000000000000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Table'!B16</f>
        <v>4114135.35</v>
      </c>
      <c r="C9" s="1">
        <f>'Master Expend Table'!C16</f>
        <v>34140.93</v>
      </c>
      <c r="D9" s="1">
        <f>'Master Expend Table'!D16</f>
        <v>725.32</v>
      </c>
      <c r="E9" s="1">
        <f>'Master Expend Table'!E16</f>
        <v>0</v>
      </c>
      <c r="G9" s="1">
        <f>'Master Expend Table'!G16</f>
        <v>1442453.72</v>
      </c>
      <c r="H9" s="1">
        <f>'Master Expend Table'!H16</f>
        <v>960605.32</v>
      </c>
      <c r="I9" s="1">
        <f>'Master Expend Table'!I16</f>
        <v>1566165.29</v>
      </c>
      <c r="J9" s="1">
        <f>'Master Expend Table'!J16</f>
        <v>1009568.43</v>
      </c>
      <c r="K9" s="1">
        <f>SUM(B9:J9)</f>
        <v>9127794.3600000013</v>
      </c>
    </row>
    <row r="11" spans="1:11" x14ac:dyDescent="0.2">
      <c r="A11" t="s">
        <v>3</v>
      </c>
      <c r="B11" s="1">
        <f>(B9/($K9-$J9))*-$J$11</f>
        <v>511626.70291771495</v>
      </c>
      <c r="C11" s="1">
        <f t="shared" ref="C11:I11" si="0">(C9/($K9-$J9))*-$J$11</f>
        <v>4245.706561512251</v>
      </c>
      <c r="D11" s="1">
        <f t="shared" si="0"/>
        <v>90.199531272172905</v>
      </c>
      <c r="E11" s="1">
        <f t="shared" si="0"/>
        <v>0</v>
      </c>
      <c r="G11" s="1">
        <f t="shared" si="0"/>
        <v>179381.03102879022</v>
      </c>
      <c r="H11" s="1">
        <f t="shared" si="0"/>
        <v>119459.20366397679</v>
      </c>
      <c r="I11" s="1">
        <f t="shared" si="0"/>
        <v>194765.5862967335</v>
      </c>
      <c r="J11" s="1">
        <f>-J9</f>
        <v>-1009568.43</v>
      </c>
      <c r="K11" s="1">
        <v>0</v>
      </c>
    </row>
    <row r="12" spans="1:11" x14ac:dyDescent="0.2">
      <c r="A12" t="s">
        <v>4</v>
      </c>
      <c r="B12" s="1">
        <f>+B9+B11</f>
        <v>4625762.0529177152</v>
      </c>
      <c r="C12" s="1">
        <f t="shared" ref="C12:J12" si="1">+C9+C11</f>
        <v>38386.636561512249</v>
      </c>
      <c r="D12" s="1">
        <f t="shared" si="1"/>
        <v>815.51953127217291</v>
      </c>
      <c r="E12" s="1">
        <f t="shared" si="1"/>
        <v>0</v>
      </c>
      <c r="G12" s="1">
        <f t="shared" si="1"/>
        <v>1621834.7510287901</v>
      </c>
      <c r="H12" s="1">
        <f t="shared" si="1"/>
        <v>1080064.5236639767</v>
      </c>
      <c r="I12" s="1">
        <f t="shared" si="1"/>
        <v>1760930.8762967335</v>
      </c>
      <c r="J12" s="1">
        <f t="shared" si="1"/>
        <v>0</v>
      </c>
      <c r="K12" s="1">
        <f>SUM(B12:J12)</f>
        <v>9127794.3599999994</v>
      </c>
    </row>
    <row r="14" spans="1:11" x14ac:dyDescent="0.2">
      <c r="A14" t="s">
        <v>5</v>
      </c>
      <c r="B14" s="1">
        <f>B$9/($K$9-$J$9-$I$9)*-I14</f>
        <v>1105714.4256038</v>
      </c>
      <c r="C14" s="1">
        <f t="shared" ref="C14:H14" si="2">C$9/($K$9-$J$9-$I$9)*-$I$14</f>
        <v>9175.7114419022582</v>
      </c>
      <c r="D14" s="1">
        <f t="shared" si="2"/>
        <v>194.93689899603044</v>
      </c>
      <c r="E14" s="1">
        <f t="shared" si="2"/>
        <v>0</v>
      </c>
      <c r="G14" s="1">
        <f t="shared" si="2"/>
        <v>387673.65455535258</v>
      </c>
      <c r="H14" s="1">
        <f t="shared" si="2"/>
        <v>258172.14779668211</v>
      </c>
      <c r="I14" s="1">
        <f>-I12</f>
        <v>-1760930.8762967335</v>
      </c>
      <c r="K14" s="1">
        <v>0</v>
      </c>
    </row>
    <row r="15" spans="1:11" x14ac:dyDescent="0.2">
      <c r="A15" t="s">
        <v>4</v>
      </c>
      <c r="B15" s="1">
        <f>+B12+B14</f>
        <v>5731476.4785215147</v>
      </c>
      <c r="C15" s="1">
        <f>+C12+C14</f>
        <v>47562.348003414503</v>
      </c>
      <c r="D15" s="1">
        <f>+D12+D14</f>
        <v>1010.4564302682033</v>
      </c>
      <c r="E15" s="1">
        <f>+E12+E14</f>
        <v>0</v>
      </c>
      <c r="G15" s="1">
        <f>+G12+G14</f>
        <v>2009508.4055841428</v>
      </c>
      <c r="H15" s="1">
        <f>+H12+H14</f>
        <v>1338236.6714606588</v>
      </c>
      <c r="I15" s="1">
        <f>+I12+I14</f>
        <v>0</v>
      </c>
      <c r="J15" s="1">
        <f>+J12+J14</f>
        <v>0</v>
      </c>
      <c r="K15" s="1">
        <f>SUM(B15:J15)</f>
        <v>9127794.3599999994</v>
      </c>
    </row>
    <row r="17" spans="1:11" x14ac:dyDescent="0.2">
      <c r="A17" t="s">
        <v>6</v>
      </c>
      <c r="B17" s="1">
        <f>B$9/($K$9-$J$9-$I$9-$H$9)*-$H$17</f>
        <v>984660.7871531077</v>
      </c>
      <c r="C17" s="1">
        <f>C$9/($K$9-$J$9-$I$9-$H$9)*-$H$17</f>
        <v>8171.154361253366</v>
      </c>
      <c r="D17" s="1">
        <f>D$9/($K$9-$J$9-$I$9-$H$9)*-$H$17</f>
        <v>173.59520321515237</v>
      </c>
      <c r="E17" s="1">
        <f>E$9/($K$9-$J$9-$I$9-$H$9)*-$H$17</f>
        <v>0</v>
      </c>
      <c r="G17" s="1">
        <f>G$9/($K$9-$J$9-$I$9-$H$9)*-$H$17</f>
        <v>345231.13474308234</v>
      </c>
      <c r="H17" s="1">
        <f>-H15</f>
        <v>-1338236.6714606588</v>
      </c>
      <c r="K17" s="1">
        <v>0</v>
      </c>
    </row>
    <row r="18" spans="1:11" x14ac:dyDescent="0.2">
      <c r="A18" t="s">
        <v>4</v>
      </c>
      <c r="B18" s="1">
        <f>+B15+B17</f>
        <v>6716137.2656746227</v>
      </c>
      <c r="C18" s="1">
        <f>+C15+C17</f>
        <v>55733.502364667867</v>
      </c>
      <c r="D18" s="1">
        <f>+D15+D17</f>
        <v>1184.0516334833558</v>
      </c>
      <c r="E18" s="1">
        <f>+E15+E17</f>
        <v>0</v>
      </c>
      <c r="G18" s="1">
        <f>+G15+G17</f>
        <v>2354739.5403272249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9127794.3599999994</v>
      </c>
    </row>
    <row r="20" spans="1:11" x14ac:dyDescent="0.2">
      <c r="A20" t="s">
        <v>7</v>
      </c>
      <c r="B20" s="1">
        <f>B$9/($K$9-$J$9-$I$9-$H$9-$G$9)*-$G$20</f>
        <v>2334951.4213016895</v>
      </c>
      <c r="C20" s="1">
        <f>C$9/($K$9-$J$9-$I$9-$H$9-$G$9)*-$G$20</f>
        <v>19376.468260350619</v>
      </c>
      <c r="D20" s="1">
        <f>D$9/($K$9-$J$9-$I$9-$H$9-$G$9)*-$G$20</f>
        <v>411.65076518412098</v>
      </c>
      <c r="E20" s="1">
        <f>E$9/($K$9-$J$9-$I$9-$H$9-$G$9)*-$G$20</f>
        <v>0</v>
      </c>
      <c r="G20" s="1">
        <f>-G18</f>
        <v>-2354739.5403272249</v>
      </c>
      <c r="K20" s="1">
        <f>SUM(B20:J20)</f>
        <v>0</v>
      </c>
    </row>
    <row r="22" spans="1:11" x14ac:dyDescent="0.2">
      <c r="A22" t="s">
        <v>8</v>
      </c>
      <c r="B22" s="1">
        <f>+B20+B18</f>
        <v>9051088.6869763117</v>
      </c>
      <c r="C22" s="1">
        <f t="shared" ref="C22:K22" si="3">+C20+C18</f>
        <v>75109.970625018483</v>
      </c>
      <c r="D22" s="1">
        <f t="shared" si="3"/>
        <v>1595.7023986674767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9127794.3599999994</v>
      </c>
    </row>
    <row r="27" spans="1:11" x14ac:dyDescent="0.2">
      <c r="A27" t="s">
        <v>9</v>
      </c>
      <c r="B27" s="1">
        <f>+B9</f>
        <v>4114135.35</v>
      </c>
    </row>
    <row r="28" spans="1:11" x14ac:dyDescent="0.2">
      <c r="A28" t="s">
        <v>10</v>
      </c>
      <c r="B28" s="1">
        <f>+B22-B27</f>
        <v>4936953.3369763121</v>
      </c>
    </row>
    <row r="29" spans="1:11" x14ac:dyDescent="0.2">
      <c r="A29" s="33" t="s">
        <v>73</v>
      </c>
      <c r="B29" s="1">
        <v>1223</v>
      </c>
    </row>
    <row r="30" spans="1:11" x14ac:dyDescent="0.2">
      <c r="A30" t="s">
        <v>11</v>
      </c>
      <c r="B30" s="1">
        <f>+B28/B29</f>
        <v>4036.7566124090858</v>
      </c>
    </row>
  </sheetData>
  <phoneticPr fontId="0" type="noConversion"/>
  <pageMargins left="0.57999999999999996" right="0.55000000000000004" top="0.9" bottom="0.55000000000000004" header="0.5" footer="0.5"/>
  <pageSetup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Table'!B17</f>
        <v>18544697.039999999</v>
      </c>
      <c r="C9" s="1">
        <f>'Master Expend Table'!C17</f>
        <v>0</v>
      </c>
      <c r="D9" s="1">
        <f>'Master Expend Table'!D17</f>
        <v>2510640.94</v>
      </c>
      <c r="E9" s="1">
        <f>'Master Expend Table'!E17</f>
        <v>0</v>
      </c>
      <c r="G9" s="1">
        <f>'Master Expend Table'!G17</f>
        <v>5966614.1699999999</v>
      </c>
      <c r="H9" s="1">
        <f>'Master Expend Table'!H17</f>
        <v>4776050.1500000004</v>
      </c>
      <c r="I9" s="1">
        <f>'Master Expend Table'!I17</f>
        <v>5224861.1500000004</v>
      </c>
      <c r="J9" s="1">
        <f>'Master Expend Table'!J17</f>
        <v>5299579.7699999996</v>
      </c>
      <c r="K9" s="1">
        <f>SUM(B9:J9)</f>
        <v>42322443.219999999</v>
      </c>
    </row>
    <row r="11" spans="1:11" x14ac:dyDescent="0.2">
      <c r="A11" t="s">
        <v>3</v>
      </c>
      <c r="B11" s="1">
        <f>(B9/($K9-$J9))*-$J$11</f>
        <v>2654551.5963855805</v>
      </c>
      <c r="C11" s="1">
        <f t="shared" ref="C11:I11" si="0">(C9/($K9-$J9))*-$J$11</f>
        <v>0</v>
      </c>
      <c r="D11" s="1">
        <f t="shared" si="0"/>
        <v>359381.76292946306</v>
      </c>
      <c r="E11" s="1">
        <f t="shared" si="0"/>
        <v>0</v>
      </c>
      <c r="G11" s="1">
        <f t="shared" si="0"/>
        <v>854081.63508020982</v>
      </c>
      <c r="H11" s="1">
        <f t="shared" si="0"/>
        <v>683660.21417085885</v>
      </c>
      <c r="I11" s="1">
        <f t="shared" si="0"/>
        <v>747904.56143388699</v>
      </c>
      <c r="J11" s="1">
        <f>-J9</f>
        <v>-5299579.7699999996</v>
      </c>
      <c r="K11" s="1">
        <v>0</v>
      </c>
    </row>
    <row r="12" spans="1:11" x14ac:dyDescent="0.2">
      <c r="A12" t="s">
        <v>4</v>
      </c>
      <c r="B12" s="1">
        <f>+B9+B11</f>
        <v>21199248.636385579</v>
      </c>
      <c r="C12" s="1">
        <f t="shared" ref="C12:J12" si="1">+C9+C11</f>
        <v>0</v>
      </c>
      <c r="D12" s="1">
        <f t="shared" si="1"/>
        <v>2870022.7029294632</v>
      </c>
      <c r="E12" s="1">
        <f t="shared" si="1"/>
        <v>0</v>
      </c>
      <c r="G12" s="1">
        <f t="shared" si="1"/>
        <v>6820695.8050802099</v>
      </c>
      <c r="H12" s="1">
        <f t="shared" si="1"/>
        <v>5459710.3641708596</v>
      </c>
      <c r="I12" s="1">
        <f t="shared" si="1"/>
        <v>5972765.7114338875</v>
      </c>
      <c r="J12" s="1">
        <f t="shared" si="1"/>
        <v>0</v>
      </c>
      <c r="K12" s="1">
        <f>SUM(B12:J12)</f>
        <v>42322443.219999999</v>
      </c>
    </row>
    <row r="14" spans="1:11" x14ac:dyDescent="0.2">
      <c r="A14" t="s">
        <v>5</v>
      </c>
      <c r="B14" s="1">
        <f>B$9/($K$9-$J$9-$I$9)*-I14</f>
        <v>3483336.1405675942</v>
      </c>
      <c r="C14" s="1">
        <f t="shared" ref="C14:H14" si="2">C$9/($K$9-$J$9-$I$9)*-$I$14</f>
        <v>0</v>
      </c>
      <c r="D14" s="1">
        <f t="shared" si="2"/>
        <v>471585.28949959046</v>
      </c>
      <c r="E14" s="1">
        <f t="shared" si="2"/>
        <v>0</v>
      </c>
      <c r="G14" s="1">
        <f t="shared" si="2"/>
        <v>1120736.7114358488</v>
      </c>
      <c r="H14" s="1">
        <f t="shared" si="2"/>
        <v>897107.56993085297</v>
      </c>
      <c r="I14" s="1">
        <f>-I12</f>
        <v>-5972765.7114338875</v>
      </c>
      <c r="K14" s="1">
        <v>0</v>
      </c>
    </row>
    <row r="15" spans="1:11" x14ac:dyDescent="0.2">
      <c r="A15" t="s">
        <v>4</v>
      </c>
      <c r="B15" s="1">
        <f>+B12+B14</f>
        <v>24682584.776953172</v>
      </c>
      <c r="C15" s="1">
        <f>+C12+C14</f>
        <v>0</v>
      </c>
      <c r="D15" s="1">
        <f>+D12+D14</f>
        <v>3341607.9924290539</v>
      </c>
      <c r="E15" s="1">
        <f>+E12+E14</f>
        <v>0</v>
      </c>
      <c r="G15" s="1">
        <f>+G12+G14</f>
        <v>7941432.5165160587</v>
      </c>
      <c r="H15" s="1">
        <f>+H12+H14</f>
        <v>6356817.9341017129</v>
      </c>
      <c r="I15" s="1">
        <f>+I12+I14</f>
        <v>0</v>
      </c>
      <c r="J15" s="1">
        <f>+J12+J14</f>
        <v>0</v>
      </c>
      <c r="K15" s="1">
        <f>SUM(B15:J15)</f>
        <v>42322443.219999999</v>
      </c>
    </row>
    <row r="17" spans="1:11" x14ac:dyDescent="0.2">
      <c r="A17" t="s">
        <v>6</v>
      </c>
      <c r="B17" s="1">
        <f>B$9/($K$9-$J$9-$I$9-$H$9)*-$H$17</f>
        <v>4362573.8833363643</v>
      </c>
      <c r="C17" s="1">
        <f>C$9/($K$9-$J$9-$I$9-$H$9)*-$H$17</f>
        <v>0</v>
      </c>
      <c r="D17" s="1">
        <f>D$9/($K$9-$J$9-$I$9-$H$9)*-$H$17</f>
        <v>590619.33293675748</v>
      </c>
      <c r="E17" s="1">
        <f>E$9/($K$9-$J$9-$I$9-$H$9)*-$H$17</f>
        <v>0</v>
      </c>
      <c r="G17" s="1">
        <f>G$9/($K$9-$J$9-$I$9-$H$9)*-$H$17</f>
        <v>1403624.7178285895</v>
      </c>
      <c r="H17" s="1">
        <f>-H15</f>
        <v>-6356817.9341017129</v>
      </c>
      <c r="K17" s="1">
        <v>0</v>
      </c>
    </row>
    <row r="18" spans="1:11" x14ac:dyDescent="0.2">
      <c r="A18" t="s">
        <v>4</v>
      </c>
      <c r="B18" s="1">
        <f>+B15+B17</f>
        <v>29045158.660289537</v>
      </c>
      <c r="C18" s="1">
        <f>+C15+C17</f>
        <v>0</v>
      </c>
      <c r="D18" s="1">
        <f>+D15+D17</f>
        <v>3932227.3253658116</v>
      </c>
      <c r="E18" s="1">
        <f>+E15+E17</f>
        <v>0</v>
      </c>
      <c r="G18" s="1">
        <f>+G15+G17</f>
        <v>9345057.2343446482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42322443.219999999</v>
      </c>
    </row>
    <row r="20" spans="1:11" x14ac:dyDescent="0.2">
      <c r="A20" t="s">
        <v>7</v>
      </c>
      <c r="B20" s="1">
        <f>B$9/($K$9-$J$9-$I$9-$H$9-$G$9)*-$G$20</f>
        <v>8230751.5270947805</v>
      </c>
      <c r="C20" s="1">
        <f>C$9/($K$9-$J$9-$I$9-$H$9-$G$9)*-$G$20</f>
        <v>0</v>
      </c>
      <c r="D20" s="1">
        <f>D$9/($K$9-$J$9-$I$9-$H$9-$G$9)*-$G$20</f>
        <v>1114305.7072498649</v>
      </c>
      <c r="E20" s="1">
        <f>E$9/($K$9-$J$9-$I$9-$H$9-$G$9)*-$G$20</f>
        <v>0</v>
      </c>
      <c r="G20" s="1">
        <f>-G18</f>
        <v>-9345057.2343446482</v>
      </c>
      <c r="K20" s="1">
        <f>SUM(B20:J20)</f>
        <v>0</v>
      </c>
    </row>
    <row r="22" spans="1:11" x14ac:dyDescent="0.2">
      <c r="A22" t="s">
        <v>8</v>
      </c>
      <c r="B22" s="1">
        <f>+B20+B18</f>
        <v>37275910.187384315</v>
      </c>
      <c r="C22" s="1">
        <f t="shared" ref="C22:K22" si="3">+C20+C18</f>
        <v>0</v>
      </c>
      <c r="D22" s="1">
        <f t="shared" si="3"/>
        <v>5046533.0326156765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42322443.219999999</v>
      </c>
    </row>
    <row r="27" spans="1:11" x14ac:dyDescent="0.2">
      <c r="A27" t="s">
        <v>9</v>
      </c>
      <c r="B27" s="1">
        <f>+B9</f>
        <v>18544697.039999999</v>
      </c>
    </row>
    <row r="28" spans="1:11" x14ac:dyDescent="0.2">
      <c r="A28" t="s">
        <v>10</v>
      </c>
      <c r="B28" s="1">
        <f>+B22-B27</f>
        <v>18731213.147384316</v>
      </c>
    </row>
    <row r="29" spans="1:11" x14ac:dyDescent="0.2">
      <c r="A29" s="33" t="s">
        <v>73</v>
      </c>
      <c r="B29" s="1">
        <v>3927</v>
      </c>
    </row>
    <row r="30" spans="1:11" x14ac:dyDescent="0.2">
      <c r="A30" t="s">
        <v>11</v>
      </c>
      <c r="B30" s="1">
        <f>+B28/B29</f>
        <v>4769.853106031147</v>
      </c>
    </row>
  </sheetData>
  <phoneticPr fontId="0" type="noConversion"/>
  <pageMargins left="0.51" right="0.55000000000000004" top="1" bottom="0.56000000000000005" header="0.5" footer="0.5"/>
  <pageSetup orientation="landscape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Table'!B18</f>
        <v>13709658.99</v>
      </c>
      <c r="C9" s="1">
        <f>'Master Expend Table'!C18</f>
        <v>0</v>
      </c>
      <c r="D9" s="1">
        <f>'Master Expend Table'!D18</f>
        <v>722381.22</v>
      </c>
      <c r="E9" s="1">
        <f>'Master Expend Table'!E18</f>
        <v>0</v>
      </c>
      <c r="G9" s="1">
        <f>'Master Expend Table'!G18</f>
        <v>5500036.7800000003</v>
      </c>
      <c r="H9" s="1">
        <f>'Master Expend Table'!H18</f>
        <v>3471171.7</v>
      </c>
      <c r="I9" s="1">
        <f>'Master Expend Table'!I18</f>
        <v>4905216.5</v>
      </c>
      <c r="J9" s="1">
        <f>'Master Expend Table'!J18</f>
        <v>3164760.67</v>
      </c>
      <c r="K9" s="1">
        <f>SUM(B9:J9)</f>
        <v>31473225.859999999</v>
      </c>
    </row>
    <row r="11" spans="1:11" x14ac:dyDescent="0.2">
      <c r="A11" t="s">
        <v>3</v>
      </c>
      <c r="B11" s="1">
        <f>(B9/($K9-$J9))*-$J$11</f>
        <v>1532678.9806319389</v>
      </c>
      <c r="C11" s="1">
        <f t="shared" ref="C11:I11" si="0">(C9/($K9-$J9))*-$J$11</f>
        <v>0</v>
      </c>
      <c r="D11" s="1">
        <f t="shared" si="0"/>
        <v>80759.011781755224</v>
      </c>
      <c r="E11" s="1">
        <f t="shared" si="0"/>
        <v>0</v>
      </c>
      <c r="G11" s="1">
        <f t="shared" si="0"/>
        <v>614879.68238724011</v>
      </c>
      <c r="H11" s="1">
        <f t="shared" si="0"/>
        <v>388061.57809140626</v>
      </c>
      <c r="I11" s="1">
        <f t="shared" si="0"/>
        <v>548381.41710765974</v>
      </c>
      <c r="J11" s="1">
        <f>-J9</f>
        <v>-3164760.67</v>
      </c>
      <c r="K11" s="1">
        <v>0</v>
      </c>
    </row>
    <row r="12" spans="1:11" x14ac:dyDescent="0.2">
      <c r="A12" t="s">
        <v>4</v>
      </c>
      <c r="B12" s="1">
        <f>+B9+B11</f>
        <v>15242337.970631938</v>
      </c>
      <c r="C12" s="1">
        <f t="shared" ref="C12:J12" si="1">+C9+C11</f>
        <v>0</v>
      </c>
      <c r="D12" s="1">
        <f t="shared" si="1"/>
        <v>803140.23178175522</v>
      </c>
      <c r="E12" s="1">
        <f t="shared" si="1"/>
        <v>0</v>
      </c>
      <c r="G12" s="1">
        <f t="shared" si="1"/>
        <v>6114916.4623872405</v>
      </c>
      <c r="H12" s="1">
        <f t="shared" si="1"/>
        <v>3859233.2780914064</v>
      </c>
      <c r="I12" s="1">
        <f t="shared" si="1"/>
        <v>5453597.9171076594</v>
      </c>
      <c r="J12" s="1">
        <f t="shared" si="1"/>
        <v>0</v>
      </c>
      <c r="K12" s="1">
        <f>SUM(B12:J12)</f>
        <v>31473225.860000003</v>
      </c>
    </row>
    <row r="14" spans="1:11" x14ac:dyDescent="0.2">
      <c r="A14" t="s">
        <v>5</v>
      </c>
      <c r="B14" s="1">
        <f>B$9/($K$9-$J$9-$I$9)*-I14</f>
        <v>3194726.0272488394</v>
      </c>
      <c r="C14" s="1">
        <f t="shared" ref="C14:H14" si="2">C$9/($K$9-$J$9-$I$9)*-$I$14</f>
        <v>0</v>
      </c>
      <c r="D14" s="1">
        <f t="shared" si="2"/>
        <v>168334.60896533722</v>
      </c>
      <c r="E14" s="1">
        <f t="shared" si="2"/>
        <v>0</v>
      </c>
      <c r="G14" s="1">
        <f t="shared" si="2"/>
        <v>1281659.2057255758</v>
      </c>
      <c r="H14" s="1">
        <f t="shared" si="2"/>
        <v>808878.07516790763</v>
      </c>
      <c r="I14" s="1">
        <f>-I12</f>
        <v>-5453597.9171076594</v>
      </c>
      <c r="K14" s="1">
        <v>0</v>
      </c>
    </row>
    <row r="15" spans="1:11" x14ac:dyDescent="0.2">
      <c r="A15" t="s">
        <v>4</v>
      </c>
      <c r="B15" s="1">
        <f>+B12+B14</f>
        <v>18437063.997880779</v>
      </c>
      <c r="C15" s="1">
        <f>+C12+C14</f>
        <v>0</v>
      </c>
      <c r="D15" s="1">
        <f>+D12+D14</f>
        <v>971474.84074709238</v>
      </c>
      <c r="E15" s="1">
        <f>+E12+E14</f>
        <v>0</v>
      </c>
      <c r="G15" s="1">
        <f>+G12+G14</f>
        <v>7396575.6681128163</v>
      </c>
      <c r="H15" s="1">
        <f>+H12+H14</f>
        <v>4668111.3532593139</v>
      </c>
      <c r="I15" s="1">
        <f>+I12+I14</f>
        <v>0</v>
      </c>
      <c r="J15" s="1">
        <f>+J12+J14</f>
        <v>0</v>
      </c>
      <c r="K15" s="1">
        <f>SUM(B15:J15)</f>
        <v>31473225.860000003</v>
      </c>
    </row>
    <row r="17" spans="1:11" x14ac:dyDescent="0.2">
      <c r="A17" t="s">
        <v>6</v>
      </c>
      <c r="B17" s="1">
        <f>B$9/($K$9-$J$9-$I$9-$H$9)*-$H$17</f>
        <v>3210815.1505054277</v>
      </c>
      <c r="C17" s="1">
        <f>C$9/($K$9-$J$9-$I$9-$H$9)*-$H$17</f>
        <v>0</v>
      </c>
      <c r="D17" s="1">
        <f>D$9/($K$9-$J$9-$I$9-$H$9)*-$H$17</f>
        <v>169182.36750515955</v>
      </c>
      <c r="E17" s="1">
        <f>E$9/($K$9-$J$9-$I$9-$H$9)*-$H$17</f>
        <v>0</v>
      </c>
      <c r="G17" s="1">
        <f>G$9/($K$9-$J$9-$I$9-$H$9)*-$H$17</f>
        <v>1288113.8352487271</v>
      </c>
      <c r="H17" s="1">
        <f>-H15</f>
        <v>-4668111.3532593139</v>
      </c>
      <c r="K17" s="1">
        <v>0</v>
      </c>
    </row>
    <row r="18" spans="1:11" x14ac:dyDescent="0.2">
      <c r="A18" t="s">
        <v>4</v>
      </c>
      <c r="B18" s="1">
        <f>+B15+B17</f>
        <v>21647879.148386206</v>
      </c>
      <c r="C18" s="1">
        <f>+C15+C17</f>
        <v>0</v>
      </c>
      <c r="D18" s="1">
        <f>+D15+D17</f>
        <v>1140657.2082522518</v>
      </c>
      <c r="E18" s="1">
        <f>+E15+E17</f>
        <v>0</v>
      </c>
      <c r="G18" s="1">
        <f>+G15+G17</f>
        <v>8684689.5033615436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31473225.859999999</v>
      </c>
    </row>
    <row r="20" spans="1:11" x14ac:dyDescent="0.2">
      <c r="A20" t="s">
        <v>7</v>
      </c>
      <c r="B20" s="1">
        <f>B$9/($K$9-$J$9-$I$9-$H$9-$G$9)*-$G$20</f>
        <v>8249986.1275760159</v>
      </c>
      <c r="C20" s="1">
        <f>C$9/($K$9-$J$9-$I$9-$H$9-$G$9)*-$G$20</f>
        <v>0</v>
      </c>
      <c r="D20" s="1">
        <f>D$9/($K$9-$J$9-$I$9-$H$9-$G$9)*-$G$20</f>
        <v>434703.37578552985</v>
      </c>
      <c r="E20" s="1">
        <f>E$9/($K$9-$J$9-$I$9-$H$9-$G$9)*-$G$20</f>
        <v>0</v>
      </c>
      <c r="G20" s="1">
        <f>-G18</f>
        <v>-8684689.5033615436</v>
      </c>
      <c r="K20" s="1">
        <f>SUM(B20:J20)</f>
        <v>0</v>
      </c>
    </row>
    <row r="22" spans="1:11" x14ac:dyDescent="0.2">
      <c r="A22" t="s">
        <v>8</v>
      </c>
      <c r="B22" s="1">
        <f>+B20+B18</f>
        <v>29897865.275962222</v>
      </c>
      <c r="C22" s="1">
        <f t="shared" ref="C22:K22" si="3">+C20+C18</f>
        <v>0</v>
      </c>
      <c r="D22" s="1">
        <f t="shared" si="3"/>
        <v>1575360.5840377817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31473225.859999999</v>
      </c>
    </row>
    <row r="27" spans="1:11" x14ac:dyDescent="0.2">
      <c r="A27" t="s">
        <v>9</v>
      </c>
      <c r="B27" s="1">
        <f>+B9</f>
        <v>13709658.99</v>
      </c>
    </row>
    <row r="28" spans="1:11" x14ac:dyDescent="0.2">
      <c r="A28" t="s">
        <v>10</v>
      </c>
      <c r="B28" s="1">
        <f>+B22-B27</f>
        <v>16188206.285962222</v>
      </c>
    </row>
    <row r="29" spans="1:11" x14ac:dyDescent="0.2">
      <c r="A29" s="33" t="s">
        <v>73</v>
      </c>
      <c r="B29" s="1">
        <v>3809</v>
      </c>
    </row>
    <row r="30" spans="1:11" x14ac:dyDescent="0.2">
      <c r="A30" t="s">
        <v>11</v>
      </c>
      <c r="B30" s="1">
        <f>+B28/B29</f>
        <v>4249.9885234870626</v>
      </c>
    </row>
  </sheetData>
  <phoneticPr fontId="0" type="noConversion"/>
  <pageMargins left="0.42" right="0.55000000000000004" top="1" bottom="0.57999999999999996" header="0.5" footer="0.5"/>
  <pageSetup orientation="landscape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Table'!B19</f>
        <v>17870397.600000001</v>
      </c>
      <c r="C9" s="1">
        <f>'Master Expend Table'!C19</f>
        <v>282423.73</v>
      </c>
      <c r="D9" s="1">
        <f>'Master Expend Table'!D19</f>
        <v>1984181.13</v>
      </c>
      <c r="E9" s="1">
        <f>'Master Expend Table'!E19</f>
        <v>0</v>
      </c>
      <c r="G9" s="1">
        <f>'Master Expend Table'!G19</f>
        <v>2964059.67</v>
      </c>
      <c r="H9" s="1">
        <f>'Master Expend Table'!H19</f>
        <v>2636543.79</v>
      </c>
      <c r="I9" s="1">
        <f>'Master Expend Table'!I19</f>
        <v>4857324.43</v>
      </c>
      <c r="J9" s="1">
        <f>'Master Expend Table'!J19</f>
        <v>3915055.58</v>
      </c>
      <c r="K9" s="1">
        <f>SUM(B9:J9)</f>
        <v>34509985.93</v>
      </c>
    </row>
    <row r="11" spans="1:11" x14ac:dyDescent="0.2">
      <c r="A11" t="s">
        <v>3</v>
      </c>
      <c r="B11" s="1">
        <f>(B9/($K9-$J9))*-$J$11</f>
        <v>2286771.0120705869</v>
      </c>
      <c r="C11" s="1">
        <f t="shared" ref="C11:I11" si="0">(C9/($K9-$J9))*-$J$11</f>
        <v>36140.124766157976</v>
      </c>
      <c r="D11" s="1">
        <f t="shared" si="0"/>
        <v>253904.13757674085</v>
      </c>
      <c r="E11" s="1">
        <f t="shared" si="0"/>
        <v>0</v>
      </c>
      <c r="G11" s="1">
        <f t="shared" si="0"/>
        <v>379293.50443794875</v>
      </c>
      <c r="H11" s="1">
        <f t="shared" si="0"/>
        <v>337383.19907480513</v>
      </c>
      <c r="I11" s="1">
        <f t="shared" si="0"/>
        <v>621563.60207376047</v>
      </c>
      <c r="J11" s="1">
        <f>-J9</f>
        <v>-3915055.58</v>
      </c>
      <c r="K11" s="1">
        <v>0</v>
      </c>
    </row>
    <row r="12" spans="1:11" x14ac:dyDescent="0.2">
      <c r="A12" t="s">
        <v>4</v>
      </c>
      <c r="B12" s="1">
        <f>+B9+B11</f>
        <v>20157168.61207059</v>
      </c>
      <c r="C12" s="1">
        <f t="shared" ref="C12:J12" si="1">+C9+C11</f>
        <v>318563.85476615798</v>
      </c>
      <c r="D12" s="1">
        <f t="shared" si="1"/>
        <v>2238085.2675767406</v>
      </c>
      <c r="E12" s="1">
        <f t="shared" si="1"/>
        <v>0</v>
      </c>
      <c r="G12" s="1">
        <f t="shared" si="1"/>
        <v>3343353.1744379485</v>
      </c>
      <c r="H12" s="1">
        <f t="shared" si="1"/>
        <v>2973926.9890748053</v>
      </c>
      <c r="I12" s="1">
        <f t="shared" si="1"/>
        <v>5478888.0320737604</v>
      </c>
      <c r="J12" s="1">
        <f t="shared" si="1"/>
        <v>0</v>
      </c>
      <c r="K12" s="1">
        <f>SUM(B12:J12)</f>
        <v>34509985.93</v>
      </c>
    </row>
    <row r="14" spans="1:11" x14ac:dyDescent="0.2">
      <c r="A14" t="s">
        <v>5</v>
      </c>
      <c r="B14" s="1">
        <f>B$9/($K$9-$J$9-$I$9)*-I14</f>
        <v>3804157.5367721561</v>
      </c>
      <c r="C14" s="1">
        <f t="shared" ref="C14:H14" si="2">C$9/($K$9-$J$9-$I$9)*-$I$14</f>
        <v>60120.898543567055</v>
      </c>
      <c r="D14" s="1">
        <f t="shared" si="2"/>
        <v>422382.18583399575</v>
      </c>
      <c r="E14" s="1">
        <f t="shared" si="2"/>
        <v>0</v>
      </c>
      <c r="G14" s="1">
        <f t="shared" si="2"/>
        <v>630973.64621998603</v>
      </c>
      <c r="H14" s="1">
        <f t="shared" si="2"/>
        <v>561253.76470405573</v>
      </c>
      <c r="I14" s="1">
        <f>-I12</f>
        <v>-5478888.0320737604</v>
      </c>
      <c r="K14" s="1">
        <v>0</v>
      </c>
    </row>
    <row r="15" spans="1:11" x14ac:dyDescent="0.2">
      <c r="A15" t="s">
        <v>4</v>
      </c>
      <c r="B15" s="1">
        <f>+B12+B14</f>
        <v>23961326.148842745</v>
      </c>
      <c r="C15" s="1">
        <f>+C12+C14</f>
        <v>378684.75330972503</v>
      </c>
      <c r="D15" s="1">
        <f>+D12+D14</f>
        <v>2660467.4534107363</v>
      </c>
      <c r="E15" s="1">
        <f>+E12+E14</f>
        <v>0</v>
      </c>
      <c r="G15" s="1">
        <f>+G12+G14</f>
        <v>3974326.8206579345</v>
      </c>
      <c r="H15" s="1">
        <f>+H12+H14</f>
        <v>3535180.7537788609</v>
      </c>
      <c r="I15" s="1">
        <f>+I12+I14</f>
        <v>0</v>
      </c>
      <c r="J15" s="1">
        <f>+J12+J14</f>
        <v>0</v>
      </c>
      <c r="K15" s="1">
        <f>SUM(B15:J15)</f>
        <v>34509985.930000007</v>
      </c>
    </row>
    <row r="17" spans="1:11" x14ac:dyDescent="0.2">
      <c r="A17" t="s">
        <v>6</v>
      </c>
      <c r="B17" s="1">
        <f>B$9/($K$9-$J$9-$I$9-$H$9)*-$H$17</f>
        <v>2734726.4512073733</v>
      </c>
      <c r="C17" s="1">
        <f>C$9/($K$9-$J$9-$I$9-$H$9)*-$H$17</f>
        <v>43219.611682263261</v>
      </c>
      <c r="D17" s="1">
        <f>D$9/($K$9-$J$9-$I$9-$H$9)*-$H$17</f>
        <v>303641.40416201681</v>
      </c>
      <c r="E17" s="1">
        <f>E$9/($K$9-$J$9-$I$9-$H$9)*-$H$17</f>
        <v>0</v>
      </c>
      <c r="G17" s="1">
        <f>G$9/($K$9-$J$9-$I$9-$H$9)*-$H$17</f>
        <v>453593.28672720725</v>
      </c>
      <c r="H17" s="1">
        <f>-H15</f>
        <v>-3535180.7537788609</v>
      </c>
      <c r="K17" s="1">
        <v>0</v>
      </c>
    </row>
    <row r="18" spans="1:11" x14ac:dyDescent="0.2">
      <c r="A18" t="s">
        <v>4</v>
      </c>
      <c r="B18" s="1">
        <f>+B15+B17</f>
        <v>26696052.600050118</v>
      </c>
      <c r="C18" s="1">
        <f>+C15+C17</f>
        <v>421904.36499198829</v>
      </c>
      <c r="D18" s="1">
        <f>+D15+D17</f>
        <v>2964108.857572753</v>
      </c>
      <c r="E18" s="1">
        <f>+E15+E17</f>
        <v>0</v>
      </c>
      <c r="G18" s="1">
        <f>+G15+G17</f>
        <v>4427920.1073851418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34509985.93</v>
      </c>
    </row>
    <row r="20" spans="1:11" x14ac:dyDescent="0.2">
      <c r="A20" t="s">
        <v>7</v>
      </c>
      <c r="B20" s="1">
        <f>B$9/($K$9-$J$9-$I$9-$H$9-$G$9)*-$G$20</f>
        <v>3929516.9684359855</v>
      </c>
      <c r="C20" s="1">
        <f>C$9/($K$9-$J$9-$I$9-$H$9-$G$9)*-$G$20</f>
        <v>62102.078765387021</v>
      </c>
      <c r="D20" s="1">
        <f>D$9/($K$9-$J$9-$I$9-$H$9-$G$9)*-$G$20</f>
        <v>436301.06018376932</v>
      </c>
      <c r="E20" s="1">
        <f>E$9/($K$9-$J$9-$I$9-$H$9-$G$9)*-$G$20</f>
        <v>0</v>
      </c>
      <c r="G20" s="1">
        <f>-G18</f>
        <v>-4427920.1073851418</v>
      </c>
      <c r="K20" s="1">
        <f>SUM(B20:J20)</f>
        <v>0</v>
      </c>
    </row>
    <row r="22" spans="1:11" x14ac:dyDescent="0.2">
      <c r="A22" t="s">
        <v>8</v>
      </c>
      <c r="B22" s="1">
        <f>+B20+B18</f>
        <v>30625569.568486102</v>
      </c>
      <c r="C22" s="1">
        <f t="shared" ref="C22:K22" si="3">+C20+C18</f>
        <v>484006.44375737529</v>
      </c>
      <c r="D22" s="1">
        <f t="shared" si="3"/>
        <v>3400409.9177565221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34509985.93</v>
      </c>
    </row>
    <row r="27" spans="1:11" x14ac:dyDescent="0.2">
      <c r="A27" t="s">
        <v>9</v>
      </c>
      <c r="B27" s="1">
        <f>+B9</f>
        <v>17870397.600000001</v>
      </c>
    </row>
    <row r="28" spans="1:11" x14ac:dyDescent="0.2">
      <c r="A28" t="s">
        <v>10</v>
      </c>
      <c r="B28" s="1">
        <f>+B22-B27</f>
        <v>12755171.9684861</v>
      </c>
    </row>
    <row r="29" spans="1:11" x14ac:dyDescent="0.2">
      <c r="A29" s="33" t="s">
        <v>73</v>
      </c>
      <c r="B29" s="1">
        <v>3431</v>
      </c>
    </row>
    <row r="30" spans="1:11" x14ac:dyDescent="0.2">
      <c r="A30" t="s">
        <v>11</v>
      </c>
      <c r="B30" s="1">
        <f>+B28/B29</f>
        <v>3717.6251729775868</v>
      </c>
    </row>
  </sheetData>
  <phoneticPr fontId="0" type="noConversion"/>
  <pageMargins left="0.49" right="0.55000000000000004" top="1" bottom="0.51" header="0.5" footer="0.5"/>
  <pageSetup orientation="landscape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3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Table'!B20</f>
        <v>27542486.98</v>
      </c>
      <c r="C9" s="1">
        <f>'Master Expend Table'!C20</f>
        <v>163606.99</v>
      </c>
      <c r="D9" s="1">
        <f>'Master Expend Table'!D20</f>
        <v>48403.95</v>
      </c>
      <c r="E9" s="1">
        <f>'Master Expend Table'!E20</f>
        <v>0</v>
      </c>
      <c r="G9" s="1">
        <f>'Master Expend Table'!G20</f>
        <v>20792379.710000001</v>
      </c>
      <c r="H9" s="1">
        <f>'Master Expend Table'!H20</f>
        <v>5576819.79</v>
      </c>
      <c r="I9" s="1">
        <f>'Master Expend Table'!I20</f>
        <v>12144151.279999999</v>
      </c>
      <c r="J9" s="1">
        <f>'Master Expend Table'!J20</f>
        <v>11133370.16</v>
      </c>
      <c r="K9" s="1">
        <f>SUM(B9:J9)</f>
        <v>77401218.859999999</v>
      </c>
    </row>
    <row r="11" spans="1:11" x14ac:dyDescent="0.2">
      <c r="A11" t="s">
        <v>3</v>
      </c>
      <c r="B11" s="1">
        <f>(B9/($K9-$J9))*-$J$11</f>
        <v>4627292.2494211057</v>
      </c>
      <c r="C11" s="1">
        <f t="shared" ref="C11:I11" si="0">(C9/($K9-$J9))*-$J$11</f>
        <v>27486.891700370201</v>
      </c>
      <c r="D11" s="1">
        <f t="shared" si="0"/>
        <v>8132.1350115917057</v>
      </c>
      <c r="E11" s="1">
        <f t="shared" si="0"/>
        <v>0</v>
      </c>
      <c r="G11" s="1">
        <f t="shared" si="0"/>
        <v>3493236.3787252908</v>
      </c>
      <c r="H11" s="1">
        <f t="shared" si="0"/>
        <v>936936.99517490854</v>
      </c>
      <c r="I11" s="1">
        <f t="shared" si="0"/>
        <v>2040285.5099667327</v>
      </c>
      <c r="J11" s="1">
        <f>-J9</f>
        <v>-11133370.16</v>
      </c>
      <c r="K11" s="1">
        <v>0</v>
      </c>
    </row>
    <row r="12" spans="1:11" x14ac:dyDescent="0.2">
      <c r="A12" t="s">
        <v>4</v>
      </c>
      <c r="B12" s="1">
        <f>+B9+B11</f>
        <v>32169779.229421105</v>
      </c>
      <c r="C12" s="1">
        <f t="shared" ref="C12:J12" si="1">+C9+C11</f>
        <v>191093.8817003702</v>
      </c>
      <c r="D12" s="1">
        <f t="shared" si="1"/>
        <v>56536.085011591706</v>
      </c>
      <c r="E12" s="1">
        <f t="shared" si="1"/>
        <v>0</v>
      </c>
      <c r="G12" s="1">
        <f t="shared" si="1"/>
        <v>24285616.088725291</v>
      </c>
      <c r="H12" s="1">
        <f t="shared" si="1"/>
        <v>6513756.7851749081</v>
      </c>
      <c r="I12" s="1">
        <f t="shared" si="1"/>
        <v>14184436.789966732</v>
      </c>
      <c r="J12" s="1">
        <f t="shared" si="1"/>
        <v>0</v>
      </c>
      <c r="K12" s="1">
        <f>SUM(B12:J12)</f>
        <v>77401218.859999999</v>
      </c>
    </row>
    <row r="14" spans="1:11" x14ac:dyDescent="0.2">
      <c r="A14" t="s">
        <v>5</v>
      </c>
      <c r="B14" s="1">
        <f>B$9/($K$9-$J$9-$I$9)*-I14</f>
        <v>7218181.3924251245</v>
      </c>
      <c r="C14" s="1">
        <f t="shared" ref="C14:H14" si="2">C$9/($K$9-$J$9-$I$9)*-$I$14</f>
        <v>42877.207557408576</v>
      </c>
      <c r="D14" s="1">
        <f t="shared" si="2"/>
        <v>12685.437283262938</v>
      </c>
      <c r="E14" s="1">
        <f t="shared" si="2"/>
        <v>0</v>
      </c>
      <c r="G14" s="1">
        <f t="shared" si="2"/>
        <v>5449150.9222076684</v>
      </c>
      <c r="H14" s="1">
        <f t="shared" si="2"/>
        <v>1461541.8304932676</v>
      </c>
      <c r="I14" s="1">
        <f>-I12</f>
        <v>-14184436.789966732</v>
      </c>
      <c r="K14" s="1">
        <v>0</v>
      </c>
    </row>
    <row r="15" spans="1:11" x14ac:dyDescent="0.2">
      <c r="A15" t="s">
        <v>4</v>
      </c>
      <c r="B15" s="1">
        <f>+B12+B14</f>
        <v>39387960.621846229</v>
      </c>
      <c r="C15" s="1">
        <f>+C12+C14</f>
        <v>233971.08925777877</v>
      </c>
      <c r="D15" s="1">
        <f>+D12+D14</f>
        <v>69221.522294854643</v>
      </c>
      <c r="E15" s="1">
        <f>+E12+E14</f>
        <v>0</v>
      </c>
      <c r="G15" s="1">
        <f>+G12+G14</f>
        <v>29734767.01093296</v>
      </c>
      <c r="H15" s="1">
        <f>+H12+H14</f>
        <v>7975298.6156681757</v>
      </c>
      <c r="I15" s="1">
        <f>+I12+I14</f>
        <v>0</v>
      </c>
      <c r="J15" s="1">
        <f>+J12+J14</f>
        <v>0</v>
      </c>
      <c r="K15" s="1">
        <f>SUM(B15:J15)</f>
        <v>77401218.859999999</v>
      </c>
    </row>
    <row r="17" spans="1:11" x14ac:dyDescent="0.2">
      <c r="A17" t="s">
        <v>6</v>
      </c>
      <c r="B17" s="1">
        <f>B$9/($K$9-$J$9-$I$9-$H$9)*-$H$17</f>
        <v>4524689.7227415517</v>
      </c>
      <c r="C17" s="1">
        <f>C$9/($K$9-$J$9-$I$9-$H$9)*-$H$17</f>
        <v>26877.415491172895</v>
      </c>
      <c r="D17" s="1">
        <f>D$9/($K$9-$J$9-$I$9-$H$9)*-$H$17</f>
        <v>7951.8184129171877</v>
      </c>
      <c r="E17" s="1">
        <f>E$9/($K$9-$J$9-$I$9-$H$9)*-$H$17</f>
        <v>0</v>
      </c>
      <c r="G17" s="1">
        <f>G$9/($K$9-$J$9-$I$9-$H$9)*-$H$17</f>
        <v>3415779.6590225338</v>
      </c>
      <c r="H17" s="1">
        <f>-H15</f>
        <v>-7975298.6156681757</v>
      </c>
      <c r="K17" s="1">
        <v>0</v>
      </c>
    </row>
    <row r="18" spans="1:11" x14ac:dyDescent="0.2">
      <c r="A18" t="s">
        <v>4</v>
      </c>
      <c r="B18" s="1">
        <f>+B15+B17</f>
        <v>43912650.344587781</v>
      </c>
      <c r="C18" s="1">
        <f>+C15+C17</f>
        <v>260848.50474895167</v>
      </c>
      <c r="D18" s="1">
        <f>+D15+D17</f>
        <v>77173.340707771829</v>
      </c>
      <c r="E18" s="1">
        <f>+E15+E17</f>
        <v>0</v>
      </c>
      <c r="G18" s="1">
        <f>+G15+G17</f>
        <v>33150546.669955492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77401218.859999999</v>
      </c>
    </row>
    <row r="20" spans="1:11" x14ac:dyDescent="0.2">
      <c r="A20" t="s">
        <v>7</v>
      </c>
      <c r="B20" s="1">
        <f>B$9/($K$9-$J$9-$I$9-$H$9-$G$9)*-$G$20</f>
        <v>32897316.415844262</v>
      </c>
      <c r="C20" s="1">
        <f>C$9/($K$9-$J$9-$I$9-$H$9-$G$9)*-$G$20</f>
        <v>195415.57455512928</v>
      </c>
      <c r="D20" s="1">
        <f>D$9/($K$9-$J$9-$I$9-$H$9-$G$9)*-$G$20</f>
        <v>57814.679556098126</v>
      </c>
      <c r="E20" s="1">
        <f>E$9/($K$9-$J$9-$I$9-$H$9-$G$9)*-$G$20</f>
        <v>0</v>
      </c>
      <c r="G20" s="1">
        <f>-G18</f>
        <v>-33150546.669955492</v>
      </c>
      <c r="K20" s="1">
        <f>SUM(B20:J20)</f>
        <v>0</v>
      </c>
    </row>
    <row r="22" spans="1:11" x14ac:dyDescent="0.2">
      <c r="A22" t="s">
        <v>8</v>
      </c>
      <c r="B22" s="1">
        <f>+B20+B18</f>
        <v>76809966.760432035</v>
      </c>
      <c r="C22" s="1">
        <f t="shared" ref="C22:K22" si="3">+C20+C18</f>
        <v>456264.07930408092</v>
      </c>
      <c r="D22" s="1">
        <f t="shared" si="3"/>
        <v>134988.02026386996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77401218.859999999</v>
      </c>
    </row>
    <row r="27" spans="1:11" x14ac:dyDescent="0.2">
      <c r="A27" t="s">
        <v>9</v>
      </c>
      <c r="B27" s="1">
        <f>+B9</f>
        <v>27542486.98</v>
      </c>
    </row>
    <row r="28" spans="1:11" x14ac:dyDescent="0.2">
      <c r="A28" t="s">
        <v>10</v>
      </c>
      <c r="B28" s="1">
        <f>+B22-B27</f>
        <v>49267479.780432031</v>
      </c>
    </row>
    <row r="29" spans="1:11" x14ac:dyDescent="0.2">
      <c r="A29" s="33" t="s">
        <v>73</v>
      </c>
      <c r="B29" s="1">
        <v>6052</v>
      </c>
    </row>
    <row r="30" spans="1:11" x14ac:dyDescent="0.2">
      <c r="A30" t="s">
        <v>11</v>
      </c>
      <c r="B30" s="1">
        <f>+B28/B29</f>
        <v>8140.693949179119</v>
      </c>
    </row>
  </sheetData>
  <phoneticPr fontId="0" type="noConversion"/>
  <pageMargins left="0.63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30"/>
  <sheetViews>
    <sheetView zoomScale="75" workbookViewId="0">
      <selection activeCell="B3" sqref="B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Table'!B21</f>
        <v>23348698.129999999</v>
      </c>
      <c r="C9" s="1">
        <f>'Master Expend Table'!C21</f>
        <v>0</v>
      </c>
      <c r="D9" s="1">
        <f>'Master Expend Table'!D21</f>
        <v>1342845.43</v>
      </c>
      <c r="E9" s="1">
        <f>'Master Expend Table'!E21</f>
        <v>0</v>
      </c>
      <c r="G9" s="1">
        <f>'Master Expend Table'!G21</f>
        <v>5933641.9299999997</v>
      </c>
      <c r="H9" s="1">
        <f>'Master Expend Table'!H21</f>
        <v>6535222.9299999997</v>
      </c>
      <c r="I9" s="1">
        <f>'Master Expend Table'!I21</f>
        <v>7280800.8300000001</v>
      </c>
      <c r="J9" s="1">
        <f>'Master Expend Table'!J21</f>
        <v>6289520.7999999998</v>
      </c>
      <c r="K9" s="1">
        <f>SUM(B9:J9)</f>
        <v>50730730.049999997</v>
      </c>
    </row>
    <row r="11" spans="1:11" x14ac:dyDescent="0.2">
      <c r="A11" t="s">
        <v>3</v>
      </c>
      <c r="B11" s="1">
        <f>(B9/($K9-$J9))*-$J$11</f>
        <v>3304413.2916242839</v>
      </c>
      <c r="C11" s="1">
        <f t="shared" ref="C11:I11" si="0">(C9/($K9-$J9))*-$J$11</f>
        <v>0</v>
      </c>
      <c r="D11" s="1">
        <f t="shared" si="0"/>
        <v>190045.55469358529</v>
      </c>
      <c r="E11" s="1">
        <f t="shared" si="0"/>
        <v>0</v>
      </c>
      <c r="G11" s="1">
        <f t="shared" si="0"/>
        <v>839755.82501700579</v>
      </c>
      <c r="H11" s="1">
        <f t="shared" si="0"/>
        <v>924894.2871839595</v>
      </c>
      <c r="I11" s="1">
        <f t="shared" si="0"/>
        <v>1030411.8414811646</v>
      </c>
      <c r="J11" s="1">
        <f>-J9</f>
        <v>-6289520.7999999998</v>
      </c>
      <c r="K11" s="1">
        <v>0</v>
      </c>
    </row>
    <row r="12" spans="1:11" x14ac:dyDescent="0.2">
      <c r="A12" t="s">
        <v>4</v>
      </c>
      <c r="B12" s="1">
        <f>+B9+B11</f>
        <v>26653111.421624284</v>
      </c>
      <c r="C12" s="1">
        <f t="shared" ref="C12:J12" si="1">+C9+C11</f>
        <v>0</v>
      </c>
      <c r="D12" s="1">
        <f t="shared" si="1"/>
        <v>1532890.9846935852</v>
      </c>
      <c r="E12" s="1">
        <f t="shared" si="1"/>
        <v>0</v>
      </c>
      <c r="G12" s="1">
        <f t="shared" si="1"/>
        <v>6773397.7550170058</v>
      </c>
      <c r="H12" s="1">
        <f t="shared" si="1"/>
        <v>7460117.2171839587</v>
      </c>
      <c r="I12" s="1">
        <f t="shared" si="1"/>
        <v>8311212.6714811642</v>
      </c>
      <c r="J12" s="1">
        <f t="shared" si="1"/>
        <v>0</v>
      </c>
      <c r="K12" s="1">
        <f>SUM(B12:J12)</f>
        <v>50730730.049999997</v>
      </c>
    </row>
    <row r="14" spans="1:11" x14ac:dyDescent="0.2">
      <c r="A14" t="s">
        <v>5</v>
      </c>
      <c r="B14" s="1">
        <f>B$9/($K$9-$J$9-$I$9)*-I14</f>
        <v>5222116.8714658739</v>
      </c>
      <c r="C14" s="1">
        <f t="shared" ref="C14:H14" si="2">C$9/($K$9-$J$9-$I$9)*-$I$14</f>
        <v>0</v>
      </c>
      <c r="D14" s="1">
        <f t="shared" si="2"/>
        <v>300337.76344744954</v>
      </c>
      <c r="E14" s="1">
        <f t="shared" si="2"/>
        <v>0</v>
      </c>
      <c r="G14" s="1">
        <f t="shared" si="2"/>
        <v>1327104.8972138274</v>
      </c>
      <c r="H14" s="1">
        <f t="shared" si="2"/>
        <v>1461653.139354012</v>
      </c>
      <c r="I14" s="1">
        <f>-I12</f>
        <v>-8311212.6714811642</v>
      </c>
      <c r="K14" s="1">
        <v>0</v>
      </c>
    </row>
    <row r="15" spans="1:11" x14ac:dyDescent="0.2">
      <c r="A15" t="s">
        <v>4</v>
      </c>
      <c r="B15" s="1">
        <f>+B12+B14</f>
        <v>31875228.293090157</v>
      </c>
      <c r="C15" s="1">
        <f>+C12+C14</f>
        <v>0</v>
      </c>
      <c r="D15" s="1">
        <f>+D12+D14</f>
        <v>1833228.7481410347</v>
      </c>
      <c r="E15" s="1">
        <f>+E12+E14</f>
        <v>0</v>
      </c>
      <c r="G15" s="1">
        <f>+G12+G14</f>
        <v>8100502.6522308327</v>
      </c>
      <c r="H15" s="1">
        <f>+H12+H14</f>
        <v>8921770.3565379716</v>
      </c>
      <c r="I15" s="1">
        <f>+I12+I14</f>
        <v>0</v>
      </c>
      <c r="J15" s="1">
        <f>+J12+J14</f>
        <v>0</v>
      </c>
      <c r="K15" s="1">
        <f>SUM(B15:J15)</f>
        <v>50730730.049999997</v>
      </c>
    </row>
    <row r="17" spans="1:11" x14ac:dyDescent="0.2">
      <c r="A17" t="s">
        <v>6</v>
      </c>
      <c r="B17" s="1">
        <f>B$9/($K$9-$J$9-$I$9-$H$9)*-$H$17</f>
        <v>6801974.241364425</v>
      </c>
      <c r="C17" s="1">
        <f>C$9/($K$9-$J$9-$I$9-$H$9)*-$H$17</f>
        <v>0</v>
      </c>
      <c r="D17" s="1">
        <f>D$9/($K$9-$J$9-$I$9-$H$9)*-$H$17</f>
        <v>391199.54243864026</v>
      </c>
      <c r="E17" s="1">
        <f>E$9/($K$9-$J$9-$I$9-$H$9)*-$H$17</f>
        <v>0</v>
      </c>
      <c r="G17" s="1">
        <f>G$9/($K$9-$J$9-$I$9-$H$9)*-$H$17</f>
        <v>1728596.5727349052</v>
      </c>
      <c r="H17" s="1">
        <f>-H15</f>
        <v>-8921770.3565379716</v>
      </c>
      <c r="K17" s="1">
        <v>0</v>
      </c>
    </row>
    <row r="18" spans="1:11" x14ac:dyDescent="0.2">
      <c r="A18" t="s">
        <v>4</v>
      </c>
      <c r="B18" s="1">
        <f>+B15+B17</f>
        <v>38677202.534454584</v>
      </c>
      <c r="C18" s="1">
        <f>+C15+C17</f>
        <v>0</v>
      </c>
      <c r="D18" s="1">
        <f>+D15+D17</f>
        <v>2224428.2905796748</v>
      </c>
      <c r="E18" s="1">
        <f>+E15+E17</f>
        <v>0</v>
      </c>
      <c r="G18" s="1">
        <f>+G15+G17</f>
        <v>9829099.2249657381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50730730.049999997</v>
      </c>
    </row>
    <row r="20" spans="1:11" x14ac:dyDescent="0.2">
      <c r="A20" t="s">
        <v>7</v>
      </c>
      <c r="B20" s="1">
        <f>B$9/($K$9-$J$9-$I$9-$H$9-$G$9)*-$G$20</f>
        <v>9294545.3222018797</v>
      </c>
      <c r="C20" s="1">
        <f>C$9/($K$9-$J$9-$I$9-$H$9-$G$9)*-$G$20</f>
        <v>0</v>
      </c>
      <c r="D20" s="1">
        <f>D$9/($K$9-$J$9-$I$9-$H$9-$G$9)*-$G$20</f>
        <v>534553.90276385704</v>
      </c>
      <c r="E20" s="1">
        <f>E$9/($K$9-$J$9-$I$9-$H$9-$G$9)*-$G$20</f>
        <v>0</v>
      </c>
      <c r="G20" s="1">
        <f>-G18</f>
        <v>-9829099.2249657381</v>
      </c>
      <c r="K20" s="1">
        <f>SUM(B20:J20)</f>
        <v>0</v>
      </c>
    </row>
    <row r="22" spans="1:11" x14ac:dyDescent="0.2">
      <c r="A22" t="s">
        <v>8</v>
      </c>
      <c r="B22" s="1">
        <f>+B20+B18</f>
        <v>47971747.856656462</v>
      </c>
      <c r="C22" s="1">
        <f t="shared" ref="C22:K22" si="3">+C20+C18</f>
        <v>0</v>
      </c>
      <c r="D22" s="1">
        <f t="shared" si="3"/>
        <v>2758982.1933435318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50730730.049999997</v>
      </c>
    </row>
    <row r="27" spans="1:11" x14ac:dyDescent="0.2">
      <c r="A27" t="s">
        <v>9</v>
      </c>
      <c r="B27" s="1">
        <f>+B9</f>
        <v>23348698.129999999</v>
      </c>
    </row>
    <row r="28" spans="1:11" x14ac:dyDescent="0.2">
      <c r="A28" t="s">
        <v>10</v>
      </c>
      <c r="B28" s="1">
        <f>+B22-B27</f>
        <v>24623049.726656463</v>
      </c>
    </row>
    <row r="29" spans="1:11" x14ac:dyDescent="0.2">
      <c r="A29" s="33" t="s">
        <v>73</v>
      </c>
      <c r="B29" s="1">
        <v>6026</v>
      </c>
    </row>
    <row r="30" spans="1:11" x14ac:dyDescent="0.2">
      <c r="A30" t="s">
        <v>11</v>
      </c>
      <c r="B30" s="1">
        <f>+B28/B29</f>
        <v>4086.1350359536114</v>
      </c>
    </row>
  </sheetData>
  <phoneticPr fontId="0" type="noConversion"/>
  <pageMargins left="0.59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30"/>
  <sheetViews>
    <sheetView zoomScale="75" workbookViewId="0">
      <selection activeCell="A4" sqref="A4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Table'!B22</f>
        <v>8949447.6999999993</v>
      </c>
      <c r="C9" s="1">
        <f>'Master Expend Table'!C22</f>
        <v>6105.87</v>
      </c>
      <c r="D9" s="1">
        <f>'Master Expend Table'!D22</f>
        <v>241354.6</v>
      </c>
      <c r="E9" s="1">
        <f>'Master Expend Table'!E22</f>
        <v>0</v>
      </c>
      <c r="G9" s="1">
        <f>'Master Expend Table'!G22</f>
        <v>2135295.65</v>
      </c>
      <c r="H9" s="1">
        <f>'Master Expend Table'!H22</f>
        <v>1274194.78</v>
      </c>
      <c r="I9" s="1">
        <f>'Master Expend Table'!I22</f>
        <v>3211031.94</v>
      </c>
      <c r="J9" s="1">
        <f>'Master Expend Table'!J22</f>
        <v>1594510.99</v>
      </c>
      <c r="K9" s="1">
        <f>SUM(B9:J9)</f>
        <v>17411941.529999997</v>
      </c>
    </row>
    <row r="11" spans="1:11" x14ac:dyDescent="0.2">
      <c r="A11" t="s">
        <v>3</v>
      </c>
      <c r="B11" s="1">
        <f>(B9/($K9-$J9))*-$J$11</f>
        <v>902168.82419641246</v>
      </c>
      <c r="C11" s="1">
        <f t="shared" ref="C11:I11" si="0">(C9/($K9-$J9))*-$J$11</f>
        <v>615.51569920858344</v>
      </c>
      <c r="D11" s="1">
        <f t="shared" si="0"/>
        <v>24330.283051589369</v>
      </c>
      <c r="E11" s="1">
        <f t="shared" si="0"/>
        <v>0</v>
      </c>
      <c r="G11" s="1">
        <f t="shared" si="0"/>
        <v>215253.18996748974</v>
      </c>
      <c r="H11" s="1">
        <f t="shared" si="0"/>
        <v>128448.01657087804</v>
      </c>
      <c r="I11" s="1">
        <f t="shared" si="0"/>
        <v>323695.16051442205</v>
      </c>
      <c r="J11" s="1">
        <f>-J9</f>
        <v>-1594510.99</v>
      </c>
      <c r="K11" s="1">
        <v>0</v>
      </c>
    </row>
    <row r="12" spans="1:11" x14ac:dyDescent="0.2">
      <c r="A12" t="s">
        <v>4</v>
      </c>
      <c r="B12" s="1">
        <f>+B9+B11</f>
        <v>9851616.5241964124</v>
      </c>
      <c r="C12" s="1">
        <f t="shared" ref="C12:J12" si="1">+C9+C11</f>
        <v>6721.385699208583</v>
      </c>
      <c r="D12" s="1">
        <f t="shared" si="1"/>
        <v>265684.88305158936</v>
      </c>
      <c r="E12" s="1">
        <f t="shared" si="1"/>
        <v>0</v>
      </c>
      <c r="G12" s="1">
        <f t="shared" si="1"/>
        <v>2350548.8399674897</v>
      </c>
      <c r="H12" s="1">
        <f t="shared" si="1"/>
        <v>1402642.796570878</v>
      </c>
      <c r="I12" s="1">
        <f t="shared" si="1"/>
        <v>3534727.1005144222</v>
      </c>
      <c r="J12" s="1">
        <f t="shared" si="1"/>
        <v>0</v>
      </c>
      <c r="K12" s="1">
        <f>SUM(B12:J12)</f>
        <v>17411941.530000001</v>
      </c>
    </row>
    <row r="14" spans="1:11" x14ac:dyDescent="0.2">
      <c r="A14" t="s">
        <v>5</v>
      </c>
      <c r="B14" s="1">
        <f>B$9/($K$9-$J$9-$I$9)*-I14</f>
        <v>2509349.1268653418</v>
      </c>
      <c r="C14" s="1">
        <f t="shared" ref="C14:H14" si="2">C$9/($K$9-$J$9-$I$9)*-$I$14</f>
        <v>1712.0340904672012</v>
      </c>
      <c r="D14" s="1">
        <f t="shared" si="2"/>
        <v>67673.780000405372</v>
      </c>
      <c r="E14" s="1">
        <f t="shared" si="2"/>
        <v>0</v>
      </c>
      <c r="G14" s="1">
        <f t="shared" si="2"/>
        <v>598718.76506154251</v>
      </c>
      <c r="H14" s="1">
        <f t="shared" si="2"/>
        <v>357273.39449666557</v>
      </c>
      <c r="I14" s="1">
        <f>-I12</f>
        <v>-3534727.1005144222</v>
      </c>
      <c r="K14" s="1">
        <v>0</v>
      </c>
    </row>
    <row r="15" spans="1:11" x14ac:dyDescent="0.2">
      <c r="A15" t="s">
        <v>4</v>
      </c>
      <c r="B15" s="1">
        <f>+B12+B14</f>
        <v>12360965.651061755</v>
      </c>
      <c r="C15" s="1">
        <f>+C12+C14</f>
        <v>8433.4197896757832</v>
      </c>
      <c r="D15" s="1">
        <f>+D12+D14</f>
        <v>333358.66305199475</v>
      </c>
      <c r="E15" s="1">
        <f>+E12+E14</f>
        <v>0</v>
      </c>
      <c r="G15" s="1">
        <f>+G12+G14</f>
        <v>2949267.6050290321</v>
      </c>
      <c r="H15" s="1">
        <f>+H12+H14</f>
        <v>1759916.1910675436</v>
      </c>
      <c r="I15" s="1">
        <f>+I12+I14</f>
        <v>0</v>
      </c>
      <c r="J15" s="1">
        <f>+J12+J14</f>
        <v>0</v>
      </c>
      <c r="K15" s="1">
        <f>SUM(B15:J15)</f>
        <v>17411941.530000001</v>
      </c>
    </row>
    <row r="17" spans="1:11" x14ac:dyDescent="0.2">
      <c r="A17" t="s">
        <v>6</v>
      </c>
      <c r="B17" s="1">
        <f>B$9/($K$9-$J$9-$I$9-$H$9)*-$H$17</f>
        <v>1389868.9221018783</v>
      </c>
      <c r="C17" s="1">
        <f>C$9/($K$9-$J$9-$I$9-$H$9)*-$H$17</f>
        <v>948.25504767117604</v>
      </c>
      <c r="D17" s="1">
        <f>D$9/($K$9-$J$9-$I$9-$H$9)*-$H$17</f>
        <v>37482.900508634746</v>
      </c>
      <c r="E17" s="1">
        <f>E$9/($K$9-$J$9-$I$9-$H$9)*-$H$17</f>
        <v>0</v>
      </c>
      <c r="G17" s="1">
        <f>G$9/($K$9-$J$9-$I$9-$H$9)*-$H$17</f>
        <v>331616.11340935936</v>
      </c>
      <c r="H17" s="1">
        <f>-H15</f>
        <v>-1759916.1910675436</v>
      </c>
      <c r="K17" s="1">
        <v>0</v>
      </c>
    </row>
    <row r="18" spans="1:11" x14ac:dyDescent="0.2">
      <c r="A18" t="s">
        <v>4</v>
      </c>
      <c r="B18" s="1">
        <f>+B15+B17</f>
        <v>13750834.573163632</v>
      </c>
      <c r="C18" s="1">
        <f>+C15+C17</f>
        <v>9381.67483734696</v>
      </c>
      <c r="D18" s="1">
        <f>+D15+D17</f>
        <v>370841.5635606295</v>
      </c>
      <c r="E18" s="1">
        <f>+E15+E17</f>
        <v>0</v>
      </c>
      <c r="G18" s="1">
        <f>+G15+G17</f>
        <v>3280883.7184383916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17411941.530000001</v>
      </c>
    </row>
    <row r="20" spans="1:11" x14ac:dyDescent="0.2">
      <c r="A20" t="s">
        <v>7</v>
      </c>
      <c r="B20" s="1">
        <f>B$9/($K$9-$J$9-$I$9-$H$9-$G$9)*-$G$20</f>
        <v>3192605.2435452244</v>
      </c>
      <c r="C20" s="1">
        <f>C$9/($K$9-$J$9-$I$9-$H$9-$G$9)*-$G$20</f>
        <v>2178.1939212187899</v>
      </c>
      <c r="D20" s="1">
        <f>D$9/($K$9-$J$9-$I$9-$H$9-$G$9)*-$G$20</f>
        <v>86100.280971948727</v>
      </c>
      <c r="E20" s="1">
        <f>E$9/($K$9-$J$9-$I$9-$H$9-$G$9)*-$G$20</f>
        <v>0</v>
      </c>
      <c r="G20" s="1">
        <f>-G18</f>
        <v>-3280883.7184383916</v>
      </c>
      <c r="K20" s="1">
        <f>SUM(B20:J20)</f>
        <v>0</v>
      </c>
    </row>
    <row r="22" spans="1:11" x14ac:dyDescent="0.2">
      <c r="A22" t="s">
        <v>8</v>
      </c>
      <c r="B22" s="1">
        <f>+B20+B18</f>
        <v>16943439.816708855</v>
      </c>
      <c r="C22" s="1">
        <f t="shared" ref="C22:K22" si="3">+C20+C18</f>
        <v>11559.86875856575</v>
      </c>
      <c r="D22" s="1">
        <f t="shared" si="3"/>
        <v>456941.84453257825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17411941.530000001</v>
      </c>
    </row>
    <row r="27" spans="1:11" x14ac:dyDescent="0.2">
      <c r="A27" t="s">
        <v>9</v>
      </c>
      <c r="B27" s="1">
        <f>+B9</f>
        <v>8949447.6999999993</v>
      </c>
    </row>
    <row r="28" spans="1:11" x14ac:dyDescent="0.2">
      <c r="A28" t="s">
        <v>10</v>
      </c>
      <c r="B28" s="1">
        <f>+B22-B27</f>
        <v>7993992.1167088561</v>
      </c>
    </row>
    <row r="29" spans="1:11" x14ac:dyDescent="0.2">
      <c r="A29" s="33" t="s">
        <v>73</v>
      </c>
      <c r="B29" s="1">
        <v>1454</v>
      </c>
    </row>
    <row r="30" spans="1:11" x14ac:dyDescent="0.2">
      <c r="A30" t="s">
        <v>11</v>
      </c>
      <c r="B30" s="1">
        <f>+B28/B29</f>
        <v>5497.9313044765177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4.5703125" customWidth="1"/>
    <col min="2" max="2" width="14.28515625" style="1" customWidth="1"/>
    <col min="3" max="3" width="11.28515625" style="1" customWidth="1"/>
    <col min="4" max="4" width="11" style="1" customWidth="1"/>
    <col min="5" max="5" width="11.140625" style="1" customWidth="1"/>
    <col min="6" max="6" width="2.7109375" style="3" customWidth="1"/>
    <col min="7" max="7" width="13.5703125" style="1" bestFit="1" customWidth="1"/>
    <col min="8" max="9" width="13.28515625" style="1" bestFit="1" customWidth="1"/>
    <col min="10" max="10" width="12.42578125" style="1" customWidth="1"/>
    <col min="11" max="11" width="13" style="1" customWidth="1"/>
  </cols>
  <sheetData>
    <row r="1" spans="1:11" ht="15.75" x14ac:dyDescent="0.25">
      <c r="A1" s="5" t="s">
        <v>72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+'Master Expend Table'!B49</f>
        <v>705939674.5999999</v>
      </c>
      <c r="C9" s="1">
        <f>+'Master Expend Table'!C49</f>
        <v>3272451.1100000008</v>
      </c>
      <c r="D9" s="1">
        <f>+'Master Expend Table'!D49</f>
        <v>37526052.209999993</v>
      </c>
      <c r="E9" s="1">
        <f>+'Master Expend Table'!E49</f>
        <v>24811889.329999994</v>
      </c>
      <c r="G9" s="1">
        <f>+'Master Expend Table'!G49</f>
        <v>229639401.28</v>
      </c>
      <c r="H9" s="1">
        <f>+'Master Expend Table'!H49</f>
        <v>141580055.56000006</v>
      </c>
      <c r="I9" s="1">
        <f>+'Master Expend Table'!I49</f>
        <v>233335050.57000005</v>
      </c>
      <c r="J9" s="1">
        <f>+'Master Expend Table'!J49</f>
        <v>165629059.36999995</v>
      </c>
      <c r="K9" s="1">
        <f>SUM(B9:J9)</f>
        <v>1541733634.0300002</v>
      </c>
    </row>
    <row r="11" spans="1:11" x14ac:dyDescent="0.2">
      <c r="A11" t="s">
        <v>3</v>
      </c>
      <c r="B11" s="1">
        <f>(B9/($K9-$J9))*-$J$11</f>
        <v>84967470.081153333</v>
      </c>
      <c r="C11" s="1">
        <f t="shared" ref="C11:I11" si="0">(C9/($K9-$J9))*-$J$11</f>
        <v>393874.8618123951</v>
      </c>
      <c r="D11" s="1">
        <f t="shared" si="0"/>
        <v>4516665.9888093695</v>
      </c>
      <c r="E11" s="1">
        <f t="shared" si="0"/>
        <v>2986379.0634776466</v>
      </c>
      <c r="G11" s="1">
        <f t="shared" si="0"/>
        <v>27639584.032117479</v>
      </c>
      <c r="H11" s="1">
        <f t="shared" si="0"/>
        <v>17040689.973542869</v>
      </c>
      <c r="I11" s="1">
        <f t="shared" si="0"/>
        <v>28084395.369086806</v>
      </c>
      <c r="J11" s="1">
        <f>-J9</f>
        <v>-165629059.36999995</v>
      </c>
      <c r="K11" s="1">
        <v>0</v>
      </c>
    </row>
    <row r="12" spans="1:11" x14ac:dyDescent="0.2">
      <c r="A12" t="s">
        <v>4</v>
      </c>
      <c r="B12" s="1">
        <f>+B9+B11</f>
        <v>790907144.6811533</v>
      </c>
      <c r="C12" s="1">
        <f t="shared" ref="C12:J12" si="1">+C9+C11</f>
        <v>3666325.9718123958</v>
      </c>
      <c r="D12" s="1">
        <f t="shared" si="1"/>
        <v>42042718.198809363</v>
      </c>
      <c r="E12" s="1">
        <f t="shared" si="1"/>
        <v>27798268.393477641</v>
      </c>
      <c r="G12" s="1">
        <f t="shared" si="1"/>
        <v>257278985.31211749</v>
      </c>
      <c r="H12" s="1">
        <f t="shared" si="1"/>
        <v>158620745.53354293</v>
      </c>
      <c r="I12" s="1">
        <f t="shared" si="1"/>
        <v>261419445.93908685</v>
      </c>
      <c r="J12" s="1">
        <f t="shared" si="1"/>
        <v>0</v>
      </c>
      <c r="K12" s="1">
        <f>SUM(B12:J12)</f>
        <v>1541733634.03</v>
      </c>
    </row>
    <row r="14" spans="1:11" x14ac:dyDescent="0.2">
      <c r="A14" t="s">
        <v>5</v>
      </c>
      <c r="B14" s="1">
        <f>B$9/($K$9-$J$9-$I$9)*-I14</f>
        <v>161490444.66976622</v>
      </c>
      <c r="C14" s="1">
        <f t="shared" ref="C14:H14" si="2">C$9/($K$9-$J$9-$I$9)*-$I$14</f>
        <v>748604.4543585286</v>
      </c>
      <c r="D14" s="1">
        <f t="shared" si="2"/>
        <v>8584442.9434109088</v>
      </c>
      <c r="E14" s="1">
        <f t="shared" si="2"/>
        <v>5675956.7214707267</v>
      </c>
      <c r="G14" s="1">
        <f t="shared" si="2"/>
        <v>52532206.873652436</v>
      </c>
      <c r="H14" s="1">
        <f t="shared" si="2"/>
        <v>32387790.276427988</v>
      </c>
      <c r="I14" s="1">
        <f>-I12</f>
        <v>-261419445.93908685</v>
      </c>
      <c r="K14" s="1">
        <v>0</v>
      </c>
    </row>
    <row r="15" spans="1:11" x14ac:dyDescent="0.2">
      <c r="A15" t="s">
        <v>4</v>
      </c>
      <c r="B15" s="1">
        <f>+B12+B14</f>
        <v>952397589.35091949</v>
      </c>
      <c r="C15" s="1">
        <f>+C12+C14</f>
        <v>4414930.4261709247</v>
      </c>
      <c r="D15" s="1">
        <f>+D12+D14</f>
        <v>50627161.142220274</v>
      </c>
      <c r="E15" s="1">
        <f>+E12+E14</f>
        <v>33474225.11494837</v>
      </c>
      <c r="G15" s="1">
        <f>+G12+G14</f>
        <v>309811192.18576992</v>
      </c>
      <c r="H15" s="1">
        <f>+H12+H14</f>
        <v>191008535.80997092</v>
      </c>
      <c r="I15" s="1">
        <f>+I12+I14</f>
        <v>0</v>
      </c>
      <c r="J15" s="1">
        <f>+J12+J14</f>
        <v>0</v>
      </c>
      <c r="K15" s="1">
        <f>SUM(B15:J15)</f>
        <v>1541733634.0299997</v>
      </c>
    </row>
    <row r="17" spans="1:11" x14ac:dyDescent="0.2">
      <c r="A17" t="s">
        <v>6</v>
      </c>
      <c r="B17" s="1">
        <f>B$9/($K$9-$J$9-$I$9-$H$9)*-$H$17</f>
        <v>134680305.63035518</v>
      </c>
      <c r="C17" s="1">
        <f>C$9/($K$9-$J$9-$I$9-$H$9)*-$H$17</f>
        <v>624323.48189655819</v>
      </c>
      <c r="D17" s="1">
        <f>D$9/($K$9-$J$9-$I$9-$H$9)*-$H$17</f>
        <v>7159280.5484507978</v>
      </c>
      <c r="E17" s="1">
        <f>E$9/($K$9-$J$9-$I$9-$H$9)*-$H$17</f>
        <v>4733652.1213719985</v>
      </c>
      <c r="G17" s="1">
        <f>G$9/($K$9-$J$9-$I$9-$H$9)*-$H$17</f>
        <v>43810974.02789633</v>
      </c>
      <c r="H17" s="1">
        <f>-H15</f>
        <v>-191008535.80997092</v>
      </c>
      <c r="K17" s="1">
        <v>0</v>
      </c>
    </row>
    <row r="18" spans="1:11" x14ac:dyDescent="0.2">
      <c r="A18" t="s">
        <v>4</v>
      </c>
      <c r="B18" s="1">
        <f>+B15+B17</f>
        <v>1087077894.9812746</v>
      </c>
      <c r="C18" s="1">
        <f>+C15+C17</f>
        <v>5039253.9080674825</v>
      </c>
      <c r="D18" s="1">
        <f>+D15+D17</f>
        <v>57786441.690671071</v>
      </c>
      <c r="E18" s="1">
        <f>+E15+E17</f>
        <v>38207877.236320369</v>
      </c>
      <c r="G18" s="1">
        <f>+G15+G17</f>
        <v>353622166.21366626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1541733634.0299995</v>
      </c>
    </row>
    <row r="20" spans="1:11" x14ac:dyDescent="0.2">
      <c r="A20" t="s">
        <v>7</v>
      </c>
      <c r="B20" s="1">
        <f>B$9/($K$9-$J$9-$I$9-$H$9-$G$9)*-$G$20</f>
        <v>323551157.00785083</v>
      </c>
      <c r="C20" s="1">
        <f>C$9/($K$9-$J$9-$I$9-$H$9-$G$9)*-$G$20</f>
        <v>1499852.4392216189</v>
      </c>
      <c r="D20" s="1">
        <f>D$9/($K$9-$J$9-$I$9-$H$9-$G$9)*-$G$20</f>
        <v>17199199.942066152</v>
      </c>
      <c r="E20" s="1">
        <f>E$9/($K$9-$J$9-$I$9-$H$9-$G$9)*-$G$20</f>
        <v>11371956.824527577</v>
      </c>
      <c r="G20" s="1">
        <f>-G18</f>
        <v>-353622166.21366626</v>
      </c>
      <c r="K20" s="1">
        <f>SUM(B20:J20)</f>
        <v>0</v>
      </c>
    </row>
    <row r="22" spans="1:11" x14ac:dyDescent="0.2">
      <c r="A22" t="s">
        <v>8</v>
      </c>
      <c r="B22" s="1">
        <f>+B20+B18</f>
        <v>1410629051.9891255</v>
      </c>
      <c r="C22" s="1">
        <f t="shared" ref="C22:K22" si="3">+C20+C18</f>
        <v>6539106.3472891012</v>
      </c>
      <c r="D22" s="1">
        <f t="shared" si="3"/>
        <v>74985641.632737219</v>
      </c>
      <c r="E22" s="1">
        <f t="shared" si="3"/>
        <v>49579834.060847946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1541733634.0299995</v>
      </c>
    </row>
    <row r="27" spans="1:11" x14ac:dyDescent="0.2">
      <c r="A27" t="s">
        <v>9</v>
      </c>
      <c r="B27" s="1">
        <f>+B9</f>
        <v>705939674.5999999</v>
      </c>
    </row>
    <row r="28" spans="1:11" x14ac:dyDescent="0.2">
      <c r="A28" t="s">
        <v>10</v>
      </c>
      <c r="B28" s="1">
        <f>+B22-B27</f>
        <v>704689377.38912559</v>
      </c>
    </row>
    <row r="29" spans="1:11" x14ac:dyDescent="0.2">
      <c r="A29" s="33" t="s">
        <v>73</v>
      </c>
      <c r="B29" s="1">
        <v>138973</v>
      </c>
    </row>
    <row r="30" spans="1:11" x14ac:dyDescent="0.2">
      <c r="A30" t="s">
        <v>11</v>
      </c>
      <c r="B30" s="1">
        <f>+B28/B29</f>
        <v>5070.6927056991326</v>
      </c>
    </row>
  </sheetData>
  <phoneticPr fontId="0" type="noConversion"/>
  <pageMargins left="0.32" right="0.18" top="1" bottom="1" header="0.5" footer="0.5"/>
  <pageSetup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30"/>
  <sheetViews>
    <sheetView zoomScale="80" workbookViewId="0">
      <selection activeCell="A4" sqref="A4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Table'!B23</f>
        <v>21017716.379999999</v>
      </c>
      <c r="C9" s="1">
        <f>'Master Expend Table'!C23</f>
        <v>0</v>
      </c>
      <c r="D9" s="1">
        <f>'Master Expend Table'!D23</f>
        <v>1163544.27</v>
      </c>
      <c r="E9" s="1">
        <f>'Master Expend Table'!E23</f>
        <v>0</v>
      </c>
      <c r="G9" s="1">
        <f>'Master Expend Table'!G23</f>
        <v>7033161.2599999998</v>
      </c>
      <c r="H9" s="1">
        <f>'Master Expend Table'!H23</f>
        <v>4988380.82</v>
      </c>
      <c r="I9" s="1">
        <f>'Master Expend Table'!I23</f>
        <v>6029907.2599999998</v>
      </c>
      <c r="J9" s="1">
        <f>'Master Expend Table'!J23</f>
        <v>4332818.8099999996</v>
      </c>
      <c r="K9" s="1">
        <f>SUM(B9:J9)</f>
        <v>44565528.799999997</v>
      </c>
    </row>
    <row r="11" spans="1:11" x14ac:dyDescent="0.2">
      <c r="A11" t="s">
        <v>3</v>
      </c>
      <c r="B11" s="1">
        <f>(B9/($K9-$J9))*-$J$11</f>
        <v>2263480.5584099083</v>
      </c>
      <c r="C11" s="1">
        <f t="shared" ref="C11:I11" si="0">(C9/($K9-$J9))*-$J$11</f>
        <v>0</v>
      </c>
      <c r="D11" s="1">
        <f t="shared" si="0"/>
        <v>125306.65969497917</v>
      </c>
      <c r="E11" s="1">
        <f t="shared" si="0"/>
        <v>0</v>
      </c>
      <c r="G11" s="1">
        <f t="shared" si="0"/>
        <v>757428.80379337084</v>
      </c>
      <c r="H11" s="1">
        <f t="shared" si="0"/>
        <v>537218.35426227585</v>
      </c>
      <c r="I11" s="1">
        <f t="shared" si="0"/>
        <v>649384.43383946561</v>
      </c>
      <c r="J11" s="1">
        <f>-J9</f>
        <v>-4332818.8099999996</v>
      </c>
      <c r="K11" s="1">
        <v>0</v>
      </c>
    </row>
    <row r="12" spans="1:11" x14ac:dyDescent="0.2">
      <c r="A12" t="s">
        <v>4</v>
      </c>
      <c r="B12" s="1">
        <f>+B9+B11</f>
        <v>23281196.938409906</v>
      </c>
      <c r="C12" s="1">
        <f t="shared" ref="C12:J12" si="1">+C9+C11</f>
        <v>0</v>
      </c>
      <c r="D12" s="1">
        <f t="shared" si="1"/>
        <v>1288850.9296949792</v>
      </c>
      <c r="E12" s="1">
        <f t="shared" si="1"/>
        <v>0</v>
      </c>
      <c r="G12" s="1">
        <f t="shared" si="1"/>
        <v>7790590.0637933705</v>
      </c>
      <c r="H12" s="1">
        <f t="shared" si="1"/>
        <v>5525599.1742622759</v>
      </c>
      <c r="I12" s="1">
        <f t="shared" si="1"/>
        <v>6679291.6938394653</v>
      </c>
      <c r="J12" s="1">
        <f t="shared" si="1"/>
        <v>0</v>
      </c>
      <c r="K12" s="1">
        <f>SUM(B12:J12)</f>
        <v>44565528.800000004</v>
      </c>
    </row>
    <row r="14" spans="1:11" x14ac:dyDescent="0.2">
      <c r="A14" t="s">
        <v>5</v>
      </c>
      <c r="B14" s="1">
        <f>B$9/($K$9-$J$9-$I$9)*-I14</f>
        <v>4104443.1226472086</v>
      </c>
      <c r="C14" s="1">
        <f t="shared" ref="C14:H14" si="2">C$9/($K$9-$J$9-$I$9)*-$I$14</f>
        <v>0</v>
      </c>
      <c r="D14" s="1">
        <f t="shared" si="2"/>
        <v>227222.65304909722</v>
      </c>
      <c r="E14" s="1">
        <f t="shared" si="2"/>
        <v>0</v>
      </c>
      <c r="G14" s="1">
        <f t="shared" si="2"/>
        <v>1373470.3543504463</v>
      </c>
      <c r="H14" s="1">
        <f t="shared" si="2"/>
        <v>974155.56379271334</v>
      </c>
      <c r="I14" s="1">
        <f>-I12</f>
        <v>-6679291.6938394653</v>
      </c>
      <c r="K14" s="1">
        <v>0</v>
      </c>
    </row>
    <row r="15" spans="1:11" x14ac:dyDescent="0.2">
      <c r="A15" t="s">
        <v>4</v>
      </c>
      <c r="B15" s="1">
        <f>+B12+B14</f>
        <v>27385640.061057113</v>
      </c>
      <c r="C15" s="1">
        <f>+C12+C14</f>
        <v>0</v>
      </c>
      <c r="D15" s="1">
        <f>+D12+D14</f>
        <v>1516073.5827440764</v>
      </c>
      <c r="E15" s="1">
        <f>+E12+E14</f>
        <v>0</v>
      </c>
      <c r="G15" s="1">
        <f>+G12+G14</f>
        <v>9164060.4181438163</v>
      </c>
      <c r="H15" s="1">
        <f>+H12+H14</f>
        <v>6499754.7380549889</v>
      </c>
      <c r="I15" s="1">
        <f>+I12+I14</f>
        <v>0</v>
      </c>
      <c r="J15" s="1">
        <f>+J12+J14</f>
        <v>0</v>
      </c>
      <c r="K15" s="1">
        <f>SUM(B15:J15)</f>
        <v>44565528.799999997</v>
      </c>
    </row>
    <row r="17" spans="1:11" x14ac:dyDescent="0.2">
      <c r="A17" t="s">
        <v>6</v>
      </c>
      <c r="B17" s="1">
        <f>B$9/($K$9-$J$9-$I$9-$H$9)*-$H$17</f>
        <v>4676115.1750615267</v>
      </c>
      <c r="C17" s="1">
        <f>C$9/($K$9-$J$9-$I$9-$H$9)*-$H$17</f>
        <v>0</v>
      </c>
      <c r="D17" s="1">
        <f>D$9/($K$9-$J$9-$I$9-$H$9)*-$H$17</f>
        <v>258870.51282984758</v>
      </c>
      <c r="E17" s="1">
        <f>E$9/($K$9-$J$9-$I$9-$H$9)*-$H$17</f>
        <v>0</v>
      </c>
      <c r="G17" s="1">
        <f>G$9/($K$9-$J$9-$I$9-$H$9)*-$H$17</f>
        <v>1564769.050163615</v>
      </c>
      <c r="H17" s="1">
        <f>-H15</f>
        <v>-6499754.7380549889</v>
      </c>
      <c r="K17" s="1">
        <v>0</v>
      </c>
    </row>
    <row r="18" spans="1:11" x14ac:dyDescent="0.2">
      <c r="A18" t="s">
        <v>4</v>
      </c>
      <c r="B18" s="1">
        <f>+B15+B17</f>
        <v>32061755.236118641</v>
      </c>
      <c r="C18" s="1">
        <f>+C15+C17</f>
        <v>0</v>
      </c>
      <c r="D18" s="1">
        <f>+D15+D17</f>
        <v>1774944.095573924</v>
      </c>
      <c r="E18" s="1">
        <f>+E15+E17</f>
        <v>0</v>
      </c>
      <c r="G18" s="1">
        <f>+G15+G17</f>
        <v>10728829.468307432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44565528.799999997</v>
      </c>
    </row>
    <row r="20" spans="1:11" x14ac:dyDescent="0.2">
      <c r="A20" t="s">
        <v>7</v>
      </c>
      <c r="B20" s="1">
        <f>B$9/($K$9-$J$9-$I$9-$H$9-$G$9)*-$G$20</f>
        <v>10166036.025291096</v>
      </c>
      <c r="C20" s="1">
        <f>C$9/($K$9-$J$9-$I$9-$H$9-$G$9)*-$G$20</f>
        <v>0</v>
      </c>
      <c r="D20" s="1">
        <f>D$9/($K$9-$J$9-$I$9-$H$9-$G$9)*-$G$20</f>
        <v>562793.44301633548</v>
      </c>
      <c r="E20" s="1">
        <f>E$9/($K$9-$J$9-$I$9-$H$9-$G$9)*-$G$20</f>
        <v>0</v>
      </c>
      <c r="G20" s="1">
        <f>-G18</f>
        <v>-10728829.468307432</v>
      </c>
      <c r="K20" s="1">
        <f>SUM(B20:J20)</f>
        <v>0</v>
      </c>
    </row>
    <row r="22" spans="1:11" x14ac:dyDescent="0.2">
      <c r="A22" t="s">
        <v>8</v>
      </c>
      <c r="B22" s="1">
        <f>+B20+B18</f>
        <v>42227791.261409737</v>
      </c>
      <c r="C22" s="1">
        <f t="shared" ref="C22:K22" si="3">+C20+C18</f>
        <v>0</v>
      </c>
      <c r="D22" s="1">
        <f t="shared" si="3"/>
        <v>2337737.5385902594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44565528.799999997</v>
      </c>
    </row>
    <row r="27" spans="1:11" x14ac:dyDescent="0.2">
      <c r="A27" t="s">
        <v>9</v>
      </c>
      <c r="B27" s="1">
        <f>+B9</f>
        <v>21017716.379999999</v>
      </c>
    </row>
    <row r="28" spans="1:11" x14ac:dyDescent="0.2">
      <c r="A28" t="s">
        <v>10</v>
      </c>
      <c r="B28" s="1">
        <f>+B22-B27</f>
        <v>21210074.881409738</v>
      </c>
    </row>
    <row r="29" spans="1:11" x14ac:dyDescent="0.2">
      <c r="A29" s="33" t="s">
        <v>73</v>
      </c>
      <c r="B29" s="1">
        <v>4398</v>
      </c>
    </row>
    <row r="30" spans="1:11" x14ac:dyDescent="0.2">
      <c r="A30" t="s">
        <v>11</v>
      </c>
      <c r="B30" s="1">
        <f>+B28/B29</f>
        <v>4822.6636838130371</v>
      </c>
    </row>
  </sheetData>
  <phoneticPr fontId="11" type="noConversion"/>
  <pageMargins left="0.64" right="0.51" top="1" bottom="1" header="0.5" footer="0.5"/>
  <pageSetup scale="9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Table'!B24</f>
        <v>31929495.34</v>
      </c>
      <c r="C9" s="1">
        <f>'Master Expend Table'!C24</f>
        <v>4052.54</v>
      </c>
      <c r="D9" s="1">
        <f>'Master Expend Table'!D24</f>
        <v>368103.63</v>
      </c>
      <c r="E9" s="1">
        <f>'Master Expend Table'!E24</f>
        <v>2853554.4</v>
      </c>
      <c r="G9" s="1">
        <f>'Master Expend Table'!G24</f>
        <v>13053529.210000001</v>
      </c>
      <c r="H9" s="1">
        <f>'Master Expend Table'!H24</f>
        <v>7980136.6399999997</v>
      </c>
      <c r="I9" s="1">
        <f>'Master Expend Table'!I24</f>
        <v>8066017.29</v>
      </c>
      <c r="J9" s="1">
        <f>'Master Expend Table'!J24</f>
        <v>8403762.1400000006</v>
      </c>
      <c r="K9" s="1">
        <f>SUM(B9:J9)</f>
        <v>72658651.189999998</v>
      </c>
    </row>
    <row r="11" spans="1:11" x14ac:dyDescent="0.2">
      <c r="A11" t="s">
        <v>3</v>
      </c>
      <c r="B11" s="1">
        <f>(B9/($K9-$J9))*-$J$11</f>
        <v>4175991.7113668793</v>
      </c>
      <c r="C11" s="1">
        <f t="shared" ref="C11:I11" si="0">(C9/($K9-$J9))*-$J$11</f>
        <v>530.02320486981841</v>
      </c>
      <c r="D11" s="1">
        <f t="shared" si="0"/>
        <v>48143.50153158608</v>
      </c>
      <c r="E11" s="1">
        <f t="shared" si="0"/>
        <v>373210.39357005036</v>
      </c>
      <c r="G11" s="1">
        <f t="shared" si="0"/>
        <v>1707243.7006780908</v>
      </c>
      <c r="H11" s="1">
        <f t="shared" si="0"/>
        <v>1043705.3298010295</v>
      </c>
      <c r="I11" s="1">
        <f t="shared" si="0"/>
        <v>1054937.479847495</v>
      </c>
      <c r="J11" s="1">
        <f>-J9</f>
        <v>-8403762.1400000006</v>
      </c>
      <c r="K11" s="1">
        <v>0</v>
      </c>
    </row>
    <row r="12" spans="1:11" x14ac:dyDescent="0.2">
      <c r="A12" t="s">
        <v>4</v>
      </c>
      <c r="B12" s="1">
        <f>+B9+B11</f>
        <v>36105487.051366881</v>
      </c>
      <c r="C12" s="1">
        <f t="shared" ref="C12:J12" si="1">+C9+C11</f>
        <v>4582.563204869818</v>
      </c>
      <c r="D12" s="1">
        <f t="shared" si="1"/>
        <v>416247.13153158606</v>
      </c>
      <c r="E12" s="1">
        <f t="shared" si="1"/>
        <v>3226764.79357005</v>
      </c>
      <c r="G12" s="1">
        <f t="shared" si="1"/>
        <v>14760772.910678092</v>
      </c>
      <c r="H12" s="1">
        <f t="shared" si="1"/>
        <v>9023841.9698010292</v>
      </c>
      <c r="I12" s="1">
        <f t="shared" si="1"/>
        <v>9120954.7698474955</v>
      </c>
      <c r="J12" s="1">
        <f t="shared" si="1"/>
        <v>0</v>
      </c>
      <c r="K12" s="1">
        <f>SUM(B12:J12)</f>
        <v>72658651.189999998</v>
      </c>
    </row>
    <row r="14" spans="1:11" x14ac:dyDescent="0.2">
      <c r="A14" t="s">
        <v>5</v>
      </c>
      <c r="B14" s="1">
        <f>B$9/($K$9-$J$9-$I$9)*-I14</f>
        <v>5183009.9750733348</v>
      </c>
      <c r="C14" s="1">
        <f t="shared" ref="C14:H14" si="2">C$9/($K$9-$J$9-$I$9)*-$I$14</f>
        <v>657.83549100039386</v>
      </c>
      <c r="D14" s="1">
        <f t="shared" si="2"/>
        <v>59753.051710798005</v>
      </c>
      <c r="E14" s="1">
        <f t="shared" si="2"/>
        <v>463208.10154133814</v>
      </c>
      <c r="G14" s="1">
        <f t="shared" si="2"/>
        <v>2118936.4687697925</v>
      </c>
      <c r="H14" s="1">
        <f t="shared" si="2"/>
        <v>1295389.3372612323</v>
      </c>
      <c r="I14" s="1">
        <f>-I12</f>
        <v>-9120954.7698474955</v>
      </c>
      <c r="K14" s="1">
        <v>0</v>
      </c>
    </row>
    <row r="15" spans="1:11" x14ac:dyDescent="0.2">
      <c r="A15" t="s">
        <v>4</v>
      </c>
      <c r="B15" s="1">
        <f>+B12+B14</f>
        <v>41288497.026440218</v>
      </c>
      <c r="C15" s="1">
        <f>+C12+C14</f>
        <v>5240.3986958702117</v>
      </c>
      <c r="D15" s="1">
        <f>+D12+D14</f>
        <v>476000.18324238405</v>
      </c>
      <c r="E15" s="1">
        <f>+E12+E14</f>
        <v>3689972.8951113881</v>
      </c>
      <c r="G15" s="1">
        <f>+G12+G14</f>
        <v>16879709.379447885</v>
      </c>
      <c r="H15" s="1">
        <f>+H12+H14</f>
        <v>10319231.307062261</v>
      </c>
      <c r="I15" s="1">
        <f>+I12+I14</f>
        <v>0</v>
      </c>
      <c r="J15" s="1">
        <f>+J12+J14</f>
        <v>0</v>
      </c>
      <c r="K15" s="1">
        <f>SUM(B15:J15)</f>
        <v>72658651.189999998</v>
      </c>
    </row>
    <row r="17" spans="1:11" x14ac:dyDescent="0.2">
      <c r="A17" t="s">
        <v>6</v>
      </c>
      <c r="B17" s="1">
        <f>B$9/($K$9-$J$9-$I$9-$H$9)*-$H$17</f>
        <v>6834608.854828353</v>
      </c>
      <c r="C17" s="1">
        <f>C$9/($K$9-$J$9-$I$9-$H$9)*-$H$17</f>
        <v>867.45892703940535</v>
      </c>
      <c r="D17" s="1">
        <f>D$9/($K$9-$J$9-$I$9-$H$9)*-$H$17</f>
        <v>78793.739215186099</v>
      </c>
      <c r="E17" s="1">
        <f>E$9/($K$9-$J$9-$I$9-$H$9)*-$H$17</f>
        <v>610812.2900878397</v>
      </c>
      <c r="G17" s="1">
        <f>G$9/($K$9-$J$9-$I$9-$H$9)*-$H$17</f>
        <v>2794148.9640038437</v>
      </c>
      <c r="H17" s="1">
        <f>-H15</f>
        <v>-10319231.307062261</v>
      </c>
      <c r="K17" s="1">
        <v>0</v>
      </c>
    </row>
    <row r="18" spans="1:11" x14ac:dyDescent="0.2">
      <c r="A18" t="s">
        <v>4</v>
      </c>
      <c r="B18" s="1">
        <f>+B15+B17</f>
        <v>48123105.881268568</v>
      </c>
      <c r="C18" s="1">
        <f>+C15+C17</f>
        <v>6107.857622909617</v>
      </c>
      <c r="D18" s="1">
        <f>+D15+D17</f>
        <v>554793.92245757021</v>
      </c>
      <c r="E18" s="1">
        <f>+E15+E17</f>
        <v>4300785.1851992281</v>
      </c>
      <c r="G18" s="1">
        <f>+G15+G17</f>
        <v>19673858.343451727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72658651.189999998</v>
      </c>
    </row>
    <row r="20" spans="1:11" x14ac:dyDescent="0.2">
      <c r="A20" t="s">
        <v>7</v>
      </c>
      <c r="B20" s="1">
        <f>B$9/($K$9-$J$9-$I$9-$H$9-$G$9)*-$G$20</f>
        <v>17868658.482764725</v>
      </c>
      <c r="C20" s="1">
        <f>C$9/($K$9-$J$9-$I$9-$H$9-$G$9)*-$G$20</f>
        <v>2267.9172494476188</v>
      </c>
      <c r="D20" s="1">
        <f>D$9/($K$9-$J$9-$I$9-$H$9-$G$9)*-$G$20</f>
        <v>206001.31573316586</v>
      </c>
      <c r="E20" s="1">
        <f>E$9/($K$9-$J$9-$I$9-$H$9-$G$9)*-$G$20</f>
        <v>1596930.6277043903</v>
      </c>
      <c r="G20" s="1">
        <f>-G18</f>
        <v>-19673858.343451727</v>
      </c>
      <c r="K20" s="1">
        <f>SUM(B20:J20)</f>
        <v>0</v>
      </c>
    </row>
    <row r="22" spans="1:11" x14ac:dyDescent="0.2">
      <c r="A22" t="s">
        <v>8</v>
      </c>
      <c r="B22" s="1">
        <f>+B20+B18</f>
        <v>65991764.364033297</v>
      </c>
      <c r="C22" s="1">
        <f t="shared" ref="C22:K22" si="3">+C20+C18</f>
        <v>8375.7748723572367</v>
      </c>
      <c r="D22" s="1">
        <f t="shared" si="3"/>
        <v>760795.23819073604</v>
      </c>
      <c r="E22" s="1">
        <f t="shared" si="3"/>
        <v>5897715.8129036184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72658651.189999998</v>
      </c>
    </row>
    <row r="27" spans="1:11" x14ac:dyDescent="0.2">
      <c r="A27" t="s">
        <v>9</v>
      </c>
      <c r="B27" s="1">
        <f>+B9</f>
        <v>31929495.34</v>
      </c>
    </row>
    <row r="28" spans="1:11" x14ac:dyDescent="0.2">
      <c r="A28" t="s">
        <v>10</v>
      </c>
      <c r="B28" s="1">
        <f>+B22-B27</f>
        <v>34062269.024033293</v>
      </c>
    </row>
    <row r="29" spans="1:11" x14ac:dyDescent="0.2">
      <c r="A29" s="33" t="s">
        <v>73</v>
      </c>
      <c r="B29" s="1">
        <v>5697</v>
      </c>
    </row>
    <row r="30" spans="1:11" x14ac:dyDescent="0.2">
      <c r="A30" t="s">
        <v>11</v>
      </c>
      <c r="B30" s="1">
        <f>+B28/B29</f>
        <v>5978.9835043063531</v>
      </c>
    </row>
  </sheetData>
  <phoneticPr fontId="0" type="noConversion"/>
  <pageMargins left="0.49" right="0.55000000000000004" top="1" bottom="0.48" header="0.5" footer="0.5"/>
  <pageSetup scale="97" orientation="landscape" horizontalDpi="4294967294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K30"/>
  <sheetViews>
    <sheetView zoomScale="8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1.140625" style="1" customWidth="1"/>
    <col min="9" max="9" width="11" style="1" customWidth="1"/>
    <col min="10" max="10" width="11.8554687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Table'!B25</f>
        <v>76799759.120000005</v>
      </c>
      <c r="C9" s="1">
        <f>'Master Expend Table'!C25</f>
        <v>913146.49</v>
      </c>
      <c r="D9" s="1">
        <f>'Master Expend Table'!D25</f>
        <v>2163298.62</v>
      </c>
      <c r="E9" s="1">
        <f>'Master Expend Table'!E25</f>
        <v>5749618.2400000002</v>
      </c>
      <c r="G9" s="1">
        <f>'Master Expend Table'!G25</f>
        <v>27559146.800000001</v>
      </c>
      <c r="H9" s="1">
        <f>'Master Expend Table'!H25</f>
        <v>11765166.25</v>
      </c>
      <c r="I9" s="1">
        <f>'Master Expend Table'!I25</f>
        <v>18099290.640000001</v>
      </c>
      <c r="J9" s="1">
        <f>'Master Expend Table'!J25</f>
        <v>15441917</v>
      </c>
      <c r="K9" s="1">
        <f>SUM(B9:J9)</f>
        <v>158491343.16</v>
      </c>
    </row>
    <row r="11" spans="1:11" x14ac:dyDescent="0.2">
      <c r="A11" t="s">
        <v>3</v>
      </c>
      <c r="B11" s="1">
        <f>(B9/($K9-$J9))*-$J$11</f>
        <v>8290389.8169054575</v>
      </c>
      <c r="C11" s="1">
        <f t="shared" ref="C11:I11" si="0">(C9/($K9-$J9))*-$J$11</f>
        <v>98572.449299095664</v>
      </c>
      <c r="D11" s="1">
        <f t="shared" si="0"/>
        <v>233524.02475834262</v>
      </c>
      <c r="E11" s="1">
        <f t="shared" si="0"/>
        <v>620660.49495689978</v>
      </c>
      <c r="G11" s="1">
        <f t="shared" si="0"/>
        <v>2974958.1588703636</v>
      </c>
      <c r="H11" s="1">
        <f t="shared" si="0"/>
        <v>1270027.6093418007</v>
      </c>
      <c r="I11" s="1">
        <f t="shared" si="0"/>
        <v>1953784.4458680411</v>
      </c>
      <c r="J11" s="1">
        <f>-J9</f>
        <v>-15441917</v>
      </c>
      <c r="K11" s="1">
        <v>0</v>
      </c>
    </row>
    <row r="12" spans="1:11" x14ac:dyDescent="0.2">
      <c r="A12" t="s">
        <v>4</v>
      </c>
      <c r="B12" s="1">
        <f>+B9+B11</f>
        <v>85090148.936905459</v>
      </c>
      <c r="C12" s="1">
        <f t="shared" ref="C12:J12" si="1">+C9+C11</f>
        <v>1011718.9392990957</v>
      </c>
      <c r="D12" s="1">
        <f t="shared" si="1"/>
        <v>2396822.6447583428</v>
      </c>
      <c r="E12" s="1">
        <f t="shared" si="1"/>
        <v>6370278.7349568997</v>
      </c>
      <c r="G12" s="1">
        <f t="shared" si="1"/>
        <v>30534104.958870366</v>
      </c>
      <c r="H12" s="1">
        <f t="shared" si="1"/>
        <v>13035193.8593418</v>
      </c>
      <c r="I12" s="1">
        <f t="shared" si="1"/>
        <v>20053075.085868042</v>
      </c>
      <c r="J12" s="1">
        <f t="shared" si="1"/>
        <v>0</v>
      </c>
      <c r="K12" s="1">
        <f>SUM(B12:J12)</f>
        <v>158491343.16</v>
      </c>
    </row>
    <row r="14" spans="1:11" x14ac:dyDescent="0.2">
      <c r="A14" t="s">
        <v>5</v>
      </c>
      <c r="B14" s="1">
        <f>B$9/($K$9-$J$9-$I$9)*-I14</f>
        <v>12325487.521887716</v>
      </c>
      <c r="C14" s="1">
        <f t="shared" ref="C14:H14" si="2">C$9/($K$9-$J$9-$I$9)*-$I$14</f>
        <v>146549.62199249363</v>
      </c>
      <c r="D14" s="1">
        <f t="shared" si="2"/>
        <v>347184.81480214978</v>
      </c>
      <c r="E14" s="1">
        <f t="shared" si="2"/>
        <v>922748.30917123333</v>
      </c>
      <c r="G14" s="1">
        <f t="shared" si="2"/>
        <v>4422929.4972985554</v>
      </c>
      <c r="H14" s="1">
        <f t="shared" si="2"/>
        <v>1888175.3207158952</v>
      </c>
      <c r="I14" s="1">
        <f>-I12</f>
        <v>-20053075.085868042</v>
      </c>
      <c r="K14" s="1">
        <v>0</v>
      </c>
    </row>
    <row r="15" spans="1:11" x14ac:dyDescent="0.2">
      <c r="A15" t="s">
        <v>4</v>
      </c>
      <c r="B15" s="1">
        <f>+B12+B14</f>
        <v>97415636.458793178</v>
      </c>
      <c r="C15" s="1">
        <f>+C12+C14</f>
        <v>1158268.5612915894</v>
      </c>
      <c r="D15" s="1">
        <f>+D12+D14</f>
        <v>2744007.4595604925</v>
      </c>
      <c r="E15" s="1">
        <f>+E12+E14</f>
        <v>7293027.044128133</v>
      </c>
      <c r="G15" s="1">
        <f>+G12+G14</f>
        <v>34957034.45616892</v>
      </c>
      <c r="H15" s="1">
        <f>+H12+H14</f>
        <v>14923369.180057695</v>
      </c>
      <c r="I15" s="1">
        <f>+I12+I14</f>
        <v>0</v>
      </c>
      <c r="J15" s="1">
        <f>+J12+J14</f>
        <v>0</v>
      </c>
      <c r="K15" s="1">
        <f>SUM(B15:J15)</f>
        <v>158491343.16000003</v>
      </c>
    </row>
    <row r="17" spans="1:11" x14ac:dyDescent="0.2">
      <c r="A17" t="s">
        <v>6</v>
      </c>
      <c r="B17" s="1">
        <f>B$9/($K$9-$J$9-$I$9-$H$9)*-$H$17</f>
        <v>10126001.408837622</v>
      </c>
      <c r="C17" s="1">
        <f>C$9/($K$9-$J$9-$I$9-$H$9)*-$H$17</f>
        <v>120397.80788592568</v>
      </c>
      <c r="D17" s="1">
        <f>D$9/($K$9-$J$9-$I$9-$H$9)*-$H$17</f>
        <v>285229.60390577436</v>
      </c>
      <c r="E17" s="1">
        <f>E$9/($K$9-$J$9-$I$9-$H$9)*-$H$17</f>
        <v>758083.65892851888</v>
      </c>
      <c r="G17" s="1">
        <f>G$9/($K$9-$J$9-$I$9-$H$9)*-$H$17</f>
        <v>3633656.700499855</v>
      </c>
      <c r="H17" s="1">
        <f>-H15</f>
        <v>-14923369.180057695</v>
      </c>
      <c r="K17" s="1">
        <v>0</v>
      </c>
    </row>
    <row r="18" spans="1:11" x14ac:dyDescent="0.2">
      <c r="A18" t="s">
        <v>4</v>
      </c>
      <c r="B18" s="1">
        <f>+B15+B17</f>
        <v>107541637.86763079</v>
      </c>
      <c r="C18" s="1">
        <f>+C15+C17</f>
        <v>1278666.3691775152</v>
      </c>
      <c r="D18" s="1">
        <f>+D15+D17</f>
        <v>3029237.0634662667</v>
      </c>
      <c r="E18" s="1">
        <f>+E15+E17</f>
        <v>8051110.7030566521</v>
      </c>
      <c r="G18" s="1">
        <f>+G15+G17</f>
        <v>38590691.156668775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158491343.16</v>
      </c>
    </row>
    <row r="20" spans="1:11" x14ac:dyDescent="0.2">
      <c r="A20" t="s">
        <v>7</v>
      </c>
      <c r="B20" s="1">
        <f>B$9/($K$9-$J$9-$I$9-$H$9-$G$9)*-$G$20</f>
        <v>34612873.775838621</v>
      </c>
      <c r="C20" s="1">
        <f>C$9/($K$9-$J$9-$I$9-$H$9-$G$9)*-$G$20</f>
        <v>411545.87669779762</v>
      </c>
      <c r="D20" s="1">
        <f>D$9/($K$9-$J$9-$I$9-$H$9-$G$9)*-$G$20</f>
        <v>974976.78288949665</v>
      </c>
      <c r="E20" s="1">
        <f>E$9/($K$9-$J$9-$I$9-$H$9-$G$9)*-$G$20</f>
        <v>2591294.7212428623</v>
      </c>
      <c r="G20" s="1">
        <f>-G18</f>
        <v>-38590691.156668775</v>
      </c>
      <c r="K20" s="1">
        <f>SUM(B20:J20)</f>
        <v>0</v>
      </c>
    </row>
    <row r="22" spans="1:11" x14ac:dyDescent="0.2">
      <c r="A22" t="s">
        <v>8</v>
      </c>
      <c r="B22" s="1">
        <f>+B20+B18</f>
        <v>142154511.64346942</v>
      </c>
      <c r="C22" s="1">
        <f t="shared" ref="C22:K22" si="3">+C20+C18</f>
        <v>1690212.2458753127</v>
      </c>
      <c r="D22" s="1">
        <f t="shared" si="3"/>
        <v>4004213.8463557633</v>
      </c>
      <c r="E22" s="1">
        <f t="shared" si="3"/>
        <v>10642405.424299514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158491343.16</v>
      </c>
    </row>
    <row r="27" spans="1:11" x14ac:dyDescent="0.2">
      <c r="A27" t="s">
        <v>9</v>
      </c>
      <c r="B27" s="1">
        <f>+B9</f>
        <v>76799759.120000005</v>
      </c>
    </row>
    <row r="28" spans="1:11" x14ac:dyDescent="0.2">
      <c r="A28" t="s">
        <v>10</v>
      </c>
      <c r="B28" s="1">
        <f>+B22-B27</f>
        <v>65354752.523469418</v>
      </c>
    </row>
    <row r="29" spans="1:11" x14ac:dyDescent="0.2">
      <c r="A29" s="33" t="s">
        <v>73</v>
      </c>
      <c r="B29" s="1">
        <v>13861</v>
      </c>
    </row>
    <row r="30" spans="1:11" x14ac:dyDescent="0.2">
      <c r="A30" t="s">
        <v>11</v>
      </c>
      <c r="B30" s="1">
        <f>+B28/B29</f>
        <v>4715.0099216123954</v>
      </c>
    </row>
  </sheetData>
  <phoneticPr fontId="0" type="noConversion"/>
  <pageMargins left="0.52" right="0.55000000000000004" top="1" bottom="1" header="0.5" footer="0.5"/>
  <pageSetup scale="97" orientation="landscape" horizontalDpi="4294967294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Table'!B26</f>
        <v>9987630.0299999993</v>
      </c>
      <c r="C9" s="1">
        <f>'Master Expend Table'!C26</f>
        <v>5555</v>
      </c>
      <c r="D9" s="1">
        <f>'Master Expend Table'!D26</f>
        <v>1073539.48</v>
      </c>
      <c r="E9" s="1">
        <f>'Master Expend Table'!E26</f>
        <v>229857.52</v>
      </c>
      <c r="G9" s="1">
        <f>'Master Expend Table'!G26</f>
        <v>2353453.9700000002</v>
      </c>
      <c r="H9" s="1">
        <f>'Master Expend Table'!H26</f>
        <v>2860442.21</v>
      </c>
      <c r="I9" s="1">
        <f>'Master Expend Table'!I26</f>
        <v>3414748.25</v>
      </c>
      <c r="J9" s="1">
        <f>'Master Expend Table'!J26</f>
        <v>2244473.2999999998</v>
      </c>
      <c r="K9" s="1">
        <f>SUM(B9:J9)</f>
        <v>22169699.760000002</v>
      </c>
    </row>
    <row r="11" spans="1:11" x14ac:dyDescent="0.2">
      <c r="A11" t="s">
        <v>3</v>
      </c>
      <c r="B11" s="1">
        <f>(B9/($K9-$J9))*-$J$11</f>
        <v>1125054.6626215456</v>
      </c>
      <c r="C11" s="1">
        <f t="shared" ref="C11:I11" si="0">(C9/($K9-$J9))*-$J$11</f>
        <v>625.74190594669892</v>
      </c>
      <c r="D11" s="1">
        <f t="shared" si="0"/>
        <v>120928.64812317339</v>
      </c>
      <c r="E11" s="1">
        <f t="shared" si="0"/>
        <v>25892.256104587126</v>
      </c>
      <c r="G11" s="1">
        <f t="shared" si="0"/>
        <v>265104.36953116569</v>
      </c>
      <c r="H11" s="1">
        <f t="shared" si="0"/>
        <v>322213.96225666744</v>
      </c>
      <c r="I11" s="1">
        <f t="shared" si="0"/>
        <v>384653.65945691359</v>
      </c>
      <c r="J11" s="1">
        <f>-J9</f>
        <v>-2244473.2999999998</v>
      </c>
      <c r="K11" s="1">
        <v>0</v>
      </c>
    </row>
    <row r="12" spans="1:11" x14ac:dyDescent="0.2">
      <c r="A12" t="s">
        <v>4</v>
      </c>
      <c r="B12" s="1">
        <f>+B9+B11</f>
        <v>11112684.692621544</v>
      </c>
      <c r="C12" s="1">
        <f t="shared" ref="C12:J12" si="1">+C9+C11</f>
        <v>6180.7419059466993</v>
      </c>
      <c r="D12" s="1">
        <f t="shared" si="1"/>
        <v>1194468.1281231735</v>
      </c>
      <c r="E12" s="1">
        <f t="shared" si="1"/>
        <v>255749.77610458713</v>
      </c>
      <c r="G12" s="1">
        <f t="shared" si="1"/>
        <v>2618558.339531166</v>
      </c>
      <c r="H12" s="1">
        <f t="shared" si="1"/>
        <v>3182656.1722566672</v>
      </c>
      <c r="I12" s="1">
        <f t="shared" si="1"/>
        <v>3799401.9094569134</v>
      </c>
      <c r="J12" s="1">
        <f t="shared" si="1"/>
        <v>0</v>
      </c>
      <c r="K12" s="1">
        <f>SUM(B12:J12)</f>
        <v>22169699.759999994</v>
      </c>
    </row>
    <row r="14" spans="1:11" x14ac:dyDescent="0.2">
      <c r="A14" t="s">
        <v>5</v>
      </c>
      <c r="B14" s="1">
        <f>B$9/($K$9-$J$9-$I$9)*-I14</f>
        <v>2298359.8733044327</v>
      </c>
      <c r="C14" s="1">
        <f t="shared" ref="C14:H14" si="2">C$9/($K$9-$J$9-$I$9)*-$I$14</f>
        <v>1278.3201878580326</v>
      </c>
      <c r="D14" s="1">
        <f t="shared" si="2"/>
        <v>247043.59851424201</v>
      </c>
      <c r="E14" s="1">
        <f t="shared" si="2"/>
        <v>52894.960962552912</v>
      </c>
      <c r="G14" s="1">
        <f t="shared" si="2"/>
        <v>541578.34762297617</v>
      </c>
      <c r="H14" s="1">
        <f t="shared" si="2"/>
        <v>658246.80886485078</v>
      </c>
      <c r="I14" s="1">
        <f>-I12</f>
        <v>-3799401.9094569134</v>
      </c>
      <c r="K14" s="1">
        <v>0</v>
      </c>
    </row>
    <row r="15" spans="1:11" x14ac:dyDescent="0.2">
      <c r="A15" t="s">
        <v>4</v>
      </c>
      <c r="B15" s="1">
        <f>+B12+B14</f>
        <v>13411044.565925976</v>
      </c>
      <c r="C15" s="1">
        <f>+C12+C14</f>
        <v>7459.0620938047323</v>
      </c>
      <c r="D15" s="1">
        <f>+D12+D14</f>
        <v>1441511.7266374156</v>
      </c>
      <c r="E15" s="1">
        <f>+E12+E14</f>
        <v>308644.73706714006</v>
      </c>
      <c r="G15" s="1">
        <f>+G12+G14</f>
        <v>3160136.6871541422</v>
      </c>
      <c r="H15" s="1">
        <f>+H12+H14</f>
        <v>3840902.9811215177</v>
      </c>
      <c r="I15" s="1">
        <f>+I12+I14</f>
        <v>0</v>
      </c>
      <c r="J15" s="1">
        <f>+J12+J14</f>
        <v>0</v>
      </c>
      <c r="K15" s="1">
        <f>SUM(B15:J15)</f>
        <v>22169699.759999998</v>
      </c>
    </row>
    <row r="17" spans="1:11" x14ac:dyDescent="0.2">
      <c r="A17" t="s">
        <v>6</v>
      </c>
      <c r="B17" s="1">
        <f>B$9/($K$9-$J$9-$I$9-$H$9)*-$H$17</f>
        <v>2810360.2039266261</v>
      </c>
      <c r="C17" s="1">
        <f>C$9/($K$9-$J$9-$I$9-$H$9)*-$H$17</f>
        <v>1563.0886292263281</v>
      </c>
      <c r="D17" s="1">
        <f>D$9/($K$9-$J$9-$I$9-$H$9)*-$H$17</f>
        <v>302076.93145158328</v>
      </c>
      <c r="E17" s="1">
        <f>E$9/($K$9-$J$9-$I$9-$H$9)*-$H$17</f>
        <v>64678.24947869726</v>
      </c>
      <c r="G17" s="1">
        <f>G$9/($K$9-$J$9-$I$9-$H$9)*-$H$17</f>
        <v>662224.50763538433</v>
      </c>
      <c r="H17" s="1">
        <f>-H15</f>
        <v>-3840902.9811215177</v>
      </c>
      <c r="K17" s="1">
        <v>0</v>
      </c>
    </row>
    <row r="18" spans="1:11" x14ac:dyDescent="0.2">
      <c r="A18" t="s">
        <v>4</v>
      </c>
      <c r="B18" s="1">
        <f>+B15+B17</f>
        <v>16221404.769852603</v>
      </c>
      <c r="C18" s="1">
        <f>+C15+C17</f>
        <v>9022.1507230310599</v>
      </c>
      <c r="D18" s="1">
        <f>+D15+D17</f>
        <v>1743588.6580889989</v>
      </c>
      <c r="E18" s="1">
        <f>+E15+E17</f>
        <v>373322.98654583731</v>
      </c>
      <c r="G18" s="1">
        <f>+G15+G17</f>
        <v>3822361.1947895265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22169699.759999994</v>
      </c>
    </row>
    <row r="20" spans="1:11" x14ac:dyDescent="0.2">
      <c r="A20" t="s">
        <v>7</v>
      </c>
      <c r="B20" s="1">
        <f>B$9/($K$9-$J$9-$I$9-$H$9-$G$9)*-$G$20</f>
        <v>3379458.4373576716</v>
      </c>
      <c r="C20" s="1">
        <f>C$9/($K$9-$J$9-$I$9-$H$9-$G$9)*-$G$20</f>
        <v>1879.6142391271444</v>
      </c>
      <c r="D20" s="1">
        <f>D$9/($K$9-$J$9-$I$9-$H$9-$G$9)*-$G$20</f>
        <v>363247.54147131415</v>
      </c>
      <c r="E20" s="1">
        <f>E$9/($K$9-$J$9-$I$9-$H$9-$G$9)*-$G$20</f>
        <v>77775.601721413565</v>
      </c>
      <c r="G20" s="1">
        <f>-G18</f>
        <v>-3822361.1947895265</v>
      </c>
      <c r="K20" s="1">
        <f>SUM(B20:J20)</f>
        <v>0</v>
      </c>
    </row>
    <row r="22" spans="1:11" x14ac:dyDescent="0.2">
      <c r="A22" t="s">
        <v>8</v>
      </c>
      <c r="B22" s="1">
        <f>+B20+B18</f>
        <v>19600863.207210273</v>
      </c>
      <c r="C22" s="1">
        <f t="shared" ref="C22:K22" si="3">+C20+C18</f>
        <v>10901.764962158204</v>
      </c>
      <c r="D22" s="1">
        <f t="shared" si="3"/>
        <v>2106836.199560313</v>
      </c>
      <c r="E22" s="1">
        <f t="shared" si="3"/>
        <v>451098.58826725086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22169699.759999994</v>
      </c>
    </row>
    <row r="27" spans="1:11" x14ac:dyDescent="0.2">
      <c r="A27" t="s">
        <v>9</v>
      </c>
      <c r="B27" s="1">
        <f>+B9</f>
        <v>9987630.0299999993</v>
      </c>
    </row>
    <row r="28" spans="1:11" x14ac:dyDescent="0.2">
      <c r="A28" t="s">
        <v>10</v>
      </c>
      <c r="B28" s="1">
        <f>+B22-B27</f>
        <v>9613233.1772102732</v>
      </c>
    </row>
    <row r="29" spans="1:11" x14ac:dyDescent="0.2">
      <c r="A29" s="33" t="s">
        <v>73</v>
      </c>
      <c r="B29" s="1">
        <v>1948</v>
      </c>
    </row>
    <row r="30" spans="1:11" x14ac:dyDescent="0.2">
      <c r="A30" t="s">
        <v>11</v>
      </c>
      <c r="B30" s="1">
        <f>+B28/B29</f>
        <v>4934.924628958046</v>
      </c>
    </row>
  </sheetData>
  <phoneticPr fontId="0" type="noConversion"/>
  <pageMargins left="0.44" right="0.55000000000000004" top="1" bottom="0.53" header="0.5" footer="0.5"/>
  <pageSetup scale="97" orientation="landscape" horizontalDpi="4294967294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Table'!B28</f>
        <v>26272276.949999999</v>
      </c>
      <c r="C9" s="1">
        <f>'Master Expend Table'!C28</f>
        <v>4941.97</v>
      </c>
      <c r="D9" s="1">
        <f>'Master Expend Table'!D28</f>
        <v>1026445.15</v>
      </c>
      <c r="E9" s="1">
        <f>'Master Expend Table'!E28</f>
        <v>0</v>
      </c>
      <c r="G9" s="1">
        <f>'Master Expend Table'!G28</f>
        <v>9328709.2699999996</v>
      </c>
      <c r="H9" s="1">
        <f>'Master Expend Table'!H28</f>
        <v>4647744.45</v>
      </c>
      <c r="I9" s="1">
        <f>'Master Expend Table'!I28</f>
        <v>7634428.46</v>
      </c>
      <c r="J9" s="1">
        <f>'Master Expend Table'!J28</f>
        <v>5404532.7999999998</v>
      </c>
      <c r="K9" s="1">
        <f>SUM(B9:J9)</f>
        <v>54319079.049999997</v>
      </c>
    </row>
    <row r="11" spans="1:11" x14ac:dyDescent="0.2">
      <c r="A11" t="s">
        <v>3</v>
      </c>
      <c r="B11" s="1">
        <f>(B9/($K9-$J9))*-$J$11</f>
        <v>2902804.858523224</v>
      </c>
      <c r="C11" s="1">
        <f t="shared" ref="C11:I11" si="0">(C9/($K9-$J9))*-$J$11</f>
        <v>546.03468720955379</v>
      </c>
      <c r="D11" s="1">
        <f t="shared" si="0"/>
        <v>113411.18145557611</v>
      </c>
      <c r="E11" s="1">
        <f t="shared" si="0"/>
        <v>0</v>
      </c>
      <c r="G11" s="1">
        <f t="shared" si="0"/>
        <v>1030722.333060159</v>
      </c>
      <c r="H11" s="1">
        <f t="shared" si="0"/>
        <v>513525.91921555361</v>
      </c>
      <c r="I11" s="1">
        <f t="shared" si="0"/>
        <v>843522.47305827728</v>
      </c>
      <c r="J11" s="1">
        <f>-J9</f>
        <v>-5404532.7999999998</v>
      </c>
      <c r="K11" s="1">
        <v>0</v>
      </c>
    </row>
    <row r="12" spans="1:11" x14ac:dyDescent="0.2">
      <c r="A12" t="s">
        <v>4</v>
      </c>
      <c r="B12" s="1">
        <f>+B9+B11</f>
        <v>29175081.808523223</v>
      </c>
      <c r="C12" s="1">
        <f t="shared" ref="C12:J12" si="1">+C9+C11</f>
        <v>5488.0046872095536</v>
      </c>
      <c r="D12" s="1">
        <f t="shared" si="1"/>
        <v>1139856.3314555762</v>
      </c>
      <c r="E12" s="1">
        <f t="shared" si="1"/>
        <v>0</v>
      </c>
      <c r="G12" s="1">
        <f t="shared" si="1"/>
        <v>10359431.603060158</v>
      </c>
      <c r="H12" s="1">
        <f t="shared" si="1"/>
        <v>5161270.3692155536</v>
      </c>
      <c r="I12" s="1">
        <f t="shared" si="1"/>
        <v>8477950.9330582768</v>
      </c>
      <c r="J12" s="1">
        <f t="shared" si="1"/>
        <v>0</v>
      </c>
      <c r="K12" s="1">
        <f>SUM(B12:J12)</f>
        <v>54319079.049999997</v>
      </c>
    </row>
    <row r="14" spans="1:11" x14ac:dyDescent="0.2">
      <c r="A14" t="s">
        <v>5</v>
      </c>
      <c r="B14" s="1">
        <f>B$9/($K$9-$J$9-$I$9)*-I14</f>
        <v>5395698.6269979812</v>
      </c>
      <c r="C14" s="1">
        <f t="shared" ref="C14:H14" si="2">C$9/($K$9-$J$9-$I$9)*-$I$14</f>
        <v>1014.9626845976597</v>
      </c>
      <c r="D14" s="1">
        <f t="shared" si="2"/>
        <v>210807.33493652279</v>
      </c>
      <c r="E14" s="1">
        <f t="shared" si="2"/>
        <v>0</v>
      </c>
      <c r="G14" s="1">
        <f t="shared" si="2"/>
        <v>1915894.2293276312</v>
      </c>
      <c r="H14" s="1">
        <f t="shared" si="2"/>
        <v>954535.77911154332</v>
      </c>
      <c r="I14" s="1">
        <f>-I12</f>
        <v>-8477950.9330582768</v>
      </c>
      <c r="K14" s="1">
        <v>0</v>
      </c>
    </row>
    <row r="15" spans="1:11" x14ac:dyDescent="0.2">
      <c r="A15" t="s">
        <v>4</v>
      </c>
      <c r="B15" s="1">
        <f>+B12+B14</f>
        <v>34570780.4355212</v>
      </c>
      <c r="C15" s="1">
        <f>+C12+C14</f>
        <v>6502.9673718072136</v>
      </c>
      <c r="D15" s="1">
        <f>+D12+D14</f>
        <v>1350663.6663920991</v>
      </c>
      <c r="E15" s="1">
        <f>+E12+E14</f>
        <v>0</v>
      </c>
      <c r="G15" s="1">
        <f>+G12+G14</f>
        <v>12275325.83238779</v>
      </c>
      <c r="H15" s="1">
        <f>+H12+H14</f>
        <v>6115806.1483270973</v>
      </c>
      <c r="I15" s="1">
        <f>+I12+I14</f>
        <v>0</v>
      </c>
      <c r="J15" s="1">
        <f>+J12+J14</f>
        <v>0</v>
      </c>
      <c r="K15" s="1">
        <f>SUM(B15:J15)</f>
        <v>54319079.049999997</v>
      </c>
    </row>
    <row r="17" spans="1:11" x14ac:dyDescent="0.2">
      <c r="A17" t="s">
        <v>6</v>
      </c>
      <c r="B17" s="1">
        <f>B$9/($K$9-$J$9-$I$9-$H$9)*-$H$17</f>
        <v>4386179.1702672755</v>
      </c>
      <c r="C17" s="1">
        <f>C$9/($K$9-$J$9-$I$9-$H$9)*-$H$17</f>
        <v>825.06613017741404</v>
      </c>
      <c r="D17" s="1">
        <f>D$9/($K$9-$J$9-$I$9-$H$9)*-$H$17</f>
        <v>171365.89816406718</v>
      </c>
      <c r="E17" s="1">
        <f>E$9/($K$9-$J$9-$I$9-$H$9)*-$H$17</f>
        <v>0</v>
      </c>
      <c r="G17" s="1">
        <f>G$9/($K$9-$J$9-$I$9-$H$9)*-$H$17</f>
        <v>1557436.013765577</v>
      </c>
      <c r="H17" s="1">
        <f>-H15</f>
        <v>-6115806.1483270973</v>
      </c>
      <c r="K17" s="1">
        <v>0</v>
      </c>
    </row>
    <row r="18" spans="1:11" x14ac:dyDescent="0.2">
      <c r="A18" t="s">
        <v>4</v>
      </c>
      <c r="B18" s="1">
        <f>+B15+B17</f>
        <v>38956959.605788477</v>
      </c>
      <c r="C18" s="1">
        <f>+C15+C17</f>
        <v>7328.0335019846279</v>
      </c>
      <c r="D18" s="1">
        <f>+D15+D17</f>
        <v>1522029.5645561663</v>
      </c>
      <c r="E18" s="1">
        <f>+E15+E17</f>
        <v>0</v>
      </c>
      <c r="G18" s="1">
        <f>+G15+G17</f>
        <v>13832761.846153367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54319079.049999997</v>
      </c>
    </row>
    <row r="20" spans="1:11" x14ac:dyDescent="0.2">
      <c r="A20" t="s">
        <v>7</v>
      </c>
      <c r="B20" s="1">
        <f>B$9/($K$9-$J$9-$I$9-$H$9-$G$9)*-$G$20</f>
        <v>13310233.720786273</v>
      </c>
      <c r="C20" s="1">
        <f>C$9/($K$9-$J$9-$I$9-$H$9-$G$9)*-$G$20</f>
        <v>2503.7333409015446</v>
      </c>
      <c r="D20" s="1">
        <f>D$9/($K$9-$J$9-$I$9-$H$9-$G$9)*-$G$20</f>
        <v>520024.39202619344</v>
      </c>
      <c r="E20" s="1">
        <f>E$9/($K$9-$J$9-$I$9-$H$9-$G$9)*-$G$20</f>
        <v>0</v>
      </c>
      <c r="G20" s="1">
        <f>-G18</f>
        <v>-13832761.846153367</v>
      </c>
      <c r="K20" s="1">
        <f>SUM(B20:J20)</f>
        <v>0</v>
      </c>
    </row>
    <row r="22" spans="1:11" x14ac:dyDescent="0.2">
      <c r="A22" t="s">
        <v>8</v>
      </c>
      <c r="B22" s="1">
        <f>+B20+B18</f>
        <v>52267193.32657475</v>
      </c>
      <c r="C22" s="1">
        <f t="shared" ref="C22:K22" si="3">+C20+C18</f>
        <v>9831.7668428861725</v>
      </c>
      <c r="D22" s="1">
        <f t="shared" si="3"/>
        <v>2042053.9565823597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54319079.049999997</v>
      </c>
    </row>
    <row r="27" spans="1:11" x14ac:dyDescent="0.2">
      <c r="A27" t="s">
        <v>9</v>
      </c>
      <c r="B27" s="1">
        <f>+B9</f>
        <v>26272276.949999999</v>
      </c>
    </row>
    <row r="28" spans="1:11" x14ac:dyDescent="0.2">
      <c r="A28" t="s">
        <v>10</v>
      </c>
      <c r="B28" s="1">
        <f>+B22-B27</f>
        <v>25994916.376574751</v>
      </c>
    </row>
    <row r="29" spans="1:11" x14ac:dyDescent="0.2">
      <c r="A29" s="33" t="s">
        <v>73</v>
      </c>
      <c r="B29" s="1">
        <v>6799</v>
      </c>
    </row>
    <row r="30" spans="1:11" x14ac:dyDescent="0.2">
      <c r="A30" t="s">
        <v>11</v>
      </c>
      <c r="B30" s="1">
        <f>+B28/B29</f>
        <v>3823.3440765663704</v>
      </c>
    </row>
  </sheetData>
  <phoneticPr fontId="0" type="noConversion"/>
  <pageMargins left="0.54" right="0.55000000000000004" top="1" bottom="0.57999999999999996" header="0.5" footer="0.5"/>
  <pageSetup scale="97" orientation="landscape" horizontalDpi="4294967294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29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Table'!B29</f>
        <v>18926138.210000001</v>
      </c>
      <c r="C9" s="1">
        <f>'Master Expend Table'!C29</f>
        <v>5437.89</v>
      </c>
      <c r="D9" s="1">
        <f>'Master Expend Table'!D29</f>
        <v>248440.19</v>
      </c>
      <c r="E9" s="1">
        <f>'Master Expend Table'!E29</f>
        <v>0</v>
      </c>
      <c r="G9" s="1">
        <f>'Master Expend Table'!G29</f>
        <v>7831273.5899999999</v>
      </c>
      <c r="H9" s="1">
        <f>'Master Expend Table'!H29</f>
        <v>4199562.76</v>
      </c>
      <c r="I9" s="1">
        <f>'Master Expend Table'!I29</f>
        <v>5283607.7300000004</v>
      </c>
      <c r="J9" s="1">
        <f>'Master Expend Table'!J29</f>
        <v>5876469.0099999998</v>
      </c>
      <c r="K9" s="1">
        <f>SUM(B9:J9)</f>
        <v>42370929.380000003</v>
      </c>
    </row>
    <row r="11" spans="1:11" x14ac:dyDescent="0.2">
      <c r="A11" t="s">
        <v>3</v>
      </c>
      <c r="B11" s="1">
        <f>(B9/($K9-$J9))*-$J$11</f>
        <v>3047554.7122069108</v>
      </c>
      <c r="C11" s="1">
        <f t="shared" ref="C11:I11" si="0">(C9/($K9-$J9))*-$J$11</f>
        <v>875.62856775538887</v>
      </c>
      <c r="D11" s="1">
        <f t="shared" si="0"/>
        <v>40004.731199523463</v>
      </c>
      <c r="E11" s="1">
        <f t="shared" si="0"/>
        <v>0</v>
      </c>
      <c r="G11" s="1">
        <f t="shared" si="0"/>
        <v>1261019.7847533328</v>
      </c>
      <c r="H11" s="1">
        <f t="shared" si="0"/>
        <v>676228.6704471159</v>
      </c>
      <c r="I11" s="1">
        <f t="shared" si="0"/>
        <v>850785.48282536084</v>
      </c>
      <c r="J11" s="1">
        <f>-J9</f>
        <v>-5876469.0099999998</v>
      </c>
      <c r="K11" s="1">
        <v>0</v>
      </c>
    </row>
    <row r="12" spans="1:11" x14ac:dyDescent="0.2">
      <c r="A12" t="s">
        <v>4</v>
      </c>
      <c r="B12" s="1">
        <f>+B9+B11</f>
        <v>21973692.922206912</v>
      </c>
      <c r="C12" s="1">
        <f t="shared" ref="C12:J12" si="1">+C9+C11</f>
        <v>6313.5185677553891</v>
      </c>
      <c r="D12" s="1">
        <f t="shared" si="1"/>
        <v>288444.92119952349</v>
      </c>
      <c r="E12" s="1">
        <f t="shared" si="1"/>
        <v>0</v>
      </c>
      <c r="G12" s="1">
        <f t="shared" si="1"/>
        <v>9092293.3747533336</v>
      </c>
      <c r="H12" s="1">
        <f t="shared" si="1"/>
        <v>4875791.4304471156</v>
      </c>
      <c r="I12" s="1">
        <f t="shared" si="1"/>
        <v>6134393.2128253616</v>
      </c>
      <c r="J12" s="1">
        <f t="shared" si="1"/>
        <v>0</v>
      </c>
      <c r="K12" s="1">
        <f>SUM(B12:J12)</f>
        <v>42370929.379999995</v>
      </c>
    </row>
    <row r="14" spans="1:11" x14ac:dyDescent="0.2">
      <c r="A14" t="s">
        <v>5</v>
      </c>
      <c r="B14" s="1">
        <f>B$9/($K$9-$J$9-$I$9)*-I14</f>
        <v>3719871.9022377445</v>
      </c>
      <c r="C14" s="1">
        <f t="shared" ref="C14:H14" si="2">C$9/($K$9-$J$9-$I$9)*-$I$14</f>
        <v>1068.7998784544229</v>
      </c>
      <c r="D14" s="1">
        <f t="shared" si="2"/>
        <v>48830.124345140066</v>
      </c>
      <c r="E14" s="1">
        <f t="shared" si="2"/>
        <v>0</v>
      </c>
      <c r="G14" s="1">
        <f t="shared" si="2"/>
        <v>1539211.7643305273</v>
      </c>
      <c r="H14" s="1">
        <f t="shared" si="2"/>
        <v>825410.62203349464</v>
      </c>
      <c r="I14" s="1">
        <f>-I12</f>
        <v>-6134393.2128253616</v>
      </c>
      <c r="K14" s="1">
        <v>0</v>
      </c>
    </row>
    <row r="15" spans="1:11" x14ac:dyDescent="0.2">
      <c r="A15" t="s">
        <v>4</v>
      </c>
      <c r="B15" s="1">
        <f>+B12+B14</f>
        <v>25693564.824444655</v>
      </c>
      <c r="C15" s="1">
        <f>+C12+C14</f>
        <v>7382.3184462098125</v>
      </c>
      <c r="D15" s="1">
        <f>+D12+D14</f>
        <v>337275.04554466356</v>
      </c>
      <c r="E15" s="1">
        <f>+E12+E14</f>
        <v>0</v>
      </c>
      <c r="G15" s="1">
        <f>+G12+G14</f>
        <v>10631505.13908386</v>
      </c>
      <c r="H15" s="1">
        <f>+H12+H14</f>
        <v>5701202.0524806101</v>
      </c>
      <c r="I15" s="1">
        <f>+I12+I14</f>
        <v>0</v>
      </c>
      <c r="J15" s="1">
        <f>+J12+J14</f>
        <v>0</v>
      </c>
      <c r="K15" s="1">
        <f>SUM(B15:J15)</f>
        <v>42370929.380000003</v>
      </c>
    </row>
    <row r="17" spans="1:11" x14ac:dyDescent="0.2">
      <c r="A17" t="s">
        <v>6</v>
      </c>
      <c r="B17" s="1">
        <f>B$9/($K$9-$J$9-$I$9-$H$9)*-$H$17</f>
        <v>3994690.3123748084</v>
      </c>
      <c r="C17" s="1">
        <f>C$9/($K$9-$J$9-$I$9-$H$9)*-$H$17</f>
        <v>1147.7611682705685</v>
      </c>
      <c r="D17" s="1">
        <f>D$9/($K$9-$J$9-$I$9-$H$9)*-$H$17</f>
        <v>52437.618767529682</v>
      </c>
      <c r="E17" s="1">
        <f>E$9/($K$9-$J$9-$I$9-$H$9)*-$H$17</f>
        <v>0</v>
      </c>
      <c r="G17" s="1">
        <f>G$9/($K$9-$J$9-$I$9-$H$9)*-$H$17</f>
        <v>1652926.3601700014</v>
      </c>
      <c r="H17" s="1">
        <f>-H15</f>
        <v>-5701202.0524806101</v>
      </c>
      <c r="K17" s="1">
        <v>0</v>
      </c>
    </row>
    <row r="18" spans="1:11" x14ac:dyDescent="0.2">
      <c r="A18" t="s">
        <v>4</v>
      </c>
      <c r="B18" s="1">
        <f>+B15+B17</f>
        <v>29688255.136819463</v>
      </c>
      <c r="C18" s="1">
        <f>+C15+C17</f>
        <v>8530.0796144803808</v>
      </c>
      <c r="D18" s="1">
        <f>+D15+D17</f>
        <v>389712.66431219323</v>
      </c>
      <c r="E18" s="1">
        <f>+E15+E17</f>
        <v>0</v>
      </c>
      <c r="G18" s="1">
        <f>+G15+G17</f>
        <v>12284431.499253862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42370929.379999995</v>
      </c>
    </row>
    <row r="20" spans="1:11" x14ac:dyDescent="0.2">
      <c r="A20" t="s">
        <v>7</v>
      </c>
      <c r="B20" s="1">
        <f>B$9/($K$9-$J$9-$I$9-$H$9-$G$9)*-$G$20</f>
        <v>12121827.472449766</v>
      </c>
      <c r="C20" s="1">
        <f>C$9/($K$9-$J$9-$I$9-$H$9-$G$9)*-$G$20</f>
        <v>3482.8639452358657</v>
      </c>
      <c r="D20" s="1">
        <f>D$9/($K$9-$J$9-$I$9-$H$9-$G$9)*-$G$20</f>
        <v>159121.16285885667</v>
      </c>
      <c r="E20" s="1">
        <f>E$9/($K$9-$J$9-$I$9-$H$9-$G$9)*-$G$20</f>
        <v>0</v>
      </c>
      <c r="G20" s="1">
        <f>-G18</f>
        <v>-12284431.499253862</v>
      </c>
      <c r="K20" s="1">
        <f>SUM(B20:J20)</f>
        <v>0</v>
      </c>
    </row>
    <row r="22" spans="1:11" x14ac:dyDescent="0.2">
      <c r="A22" t="s">
        <v>8</v>
      </c>
      <c r="B22" s="1">
        <f>+B20+B18</f>
        <v>41810082.609269232</v>
      </c>
      <c r="C22" s="1">
        <f t="shared" ref="C22:K22" si="3">+C20+C18</f>
        <v>12012.943559716246</v>
      </c>
      <c r="D22" s="1">
        <f t="shared" si="3"/>
        <v>548833.8271710499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42370929.379999995</v>
      </c>
    </row>
    <row r="27" spans="1:11" x14ac:dyDescent="0.2">
      <c r="A27" t="s">
        <v>9</v>
      </c>
      <c r="B27" s="1">
        <f>+B9</f>
        <v>18926138.210000001</v>
      </c>
    </row>
    <row r="28" spans="1:11" x14ac:dyDescent="0.2">
      <c r="A28" t="s">
        <v>10</v>
      </c>
      <c r="B28" s="1">
        <f>+B22-B27</f>
        <v>22883944.399269231</v>
      </c>
    </row>
    <row r="29" spans="1:11" x14ac:dyDescent="0.2">
      <c r="A29" s="33" t="s">
        <v>73</v>
      </c>
      <c r="B29" s="1">
        <v>4644</v>
      </c>
    </row>
    <row r="30" spans="1:11" x14ac:dyDescent="0.2">
      <c r="A30" t="s">
        <v>11</v>
      </c>
      <c r="B30" s="1">
        <f>+B28/B29</f>
        <v>4927.6366062164579</v>
      </c>
    </row>
  </sheetData>
  <phoneticPr fontId="0" type="noConversion"/>
  <pageMargins left="0.56000000000000005" right="0.55000000000000004" top="1" bottom="0.46" header="0.5" footer="0.5"/>
  <pageSetup scale="97" orientation="landscape" horizontalDpi="4294967294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30"/>
  <sheetViews>
    <sheetView zoomScale="75" workbookViewId="0">
      <selection activeCell="B29" sqref="B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Table'!B30</f>
        <v>19040851.269999996</v>
      </c>
      <c r="C9" s="1">
        <f>'Master Expend Table'!C30</f>
        <v>34001.120000000003</v>
      </c>
      <c r="D9" s="1">
        <f>'Master Expend Table'!D30</f>
        <v>821703.21</v>
      </c>
      <c r="E9" s="1">
        <f>'Master Expend Table'!E30</f>
        <v>554455.81000000006</v>
      </c>
      <c r="G9" s="1">
        <f>'Master Expend Table'!G30</f>
        <v>3820448.2600000002</v>
      </c>
      <c r="H9" s="1">
        <f>'Master Expend Table'!H30</f>
        <v>5177453.51</v>
      </c>
      <c r="I9" s="1">
        <f>'Master Expend Table'!I30</f>
        <v>7211043.6099999994</v>
      </c>
      <c r="J9" s="1">
        <f>'Master Expend Table'!J30</f>
        <v>5288931.16</v>
      </c>
      <c r="K9" s="1">
        <f>SUM(B9:J9)</f>
        <v>41948887.950000003</v>
      </c>
    </row>
    <row r="11" spans="1:11" x14ac:dyDescent="0.2">
      <c r="A11" t="s">
        <v>3</v>
      </c>
      <c r="B11" s="1">
        <f>(B9/($K9-$J9))*-$J$11</f>
        <v>2747023.1940453015</v>
      </c>
      <c r="C11" s="1">
        <f t="shared" ref="C11:I11" si="0">(C9/($K9-$J9))*-$J$11</f>
        <v>4905.3408347702307</v>
      </c>
      <c r="D11" s="1">
        <f t="shared" si="0"/>
        <v>118547.10403877219</v>
      </c>
      <c r="E11" s="1">
        <f t="shared" si="0"/>
        <v>79991.327517111335</v>
      </c>
      <c r="G11" s="1">
        <f t="shared" si="0"/>
        <v>551175.98646470695</v>
      </c>
      <c r="H11" s="1">
        <f t="shared" si="0"/>
        <v>746951.10404385079</v>
      </c>
      <c r="I11" s="1">
        <f t="shared" si="0"/>
        <v>1040337.1030554856</v>
      </c>
      <c r="J11" s="1">
        <f>-J9</f>
        <v>-5288931.16</v>
      </c>
      <c r="K11" s="1">
        <v>0</v>
      </c>
    </row>
    <row r="12" spans="1:11" x14ac:dyDescent="0.2">
      <c r="A12" t="s">
        <v>4</v>
      </c>
      <c r="B12" s="1">
        <f>+B9+B11</f>
        <v>21787874.464045297</v>
      </c>
      <c r="C12" s="1">
        <f t="shared" ref="C12:J12" si="1">+C9+C11</f>
        <v>38906.460834770231</v>
      </c>
      <c r="D12" s="1">
        <f t="shared" si="1"/>
        <v>940250.31403877214</v>
      </c>
      <c r="E12" s="1">
        <f t="shared" si="1"/>
        <v>634447.13751711138</v>
      </c>
      <c r="G12" s="1">
        <f t="shared" si="1"/>
        <v>4371624.246464707</v>
      </c>
      <c r="H12" s="1">
        <f t="shared" si="1"/>
        <v>5924404.6140438505</v>
      </c>
      <c r="I12" s="1">
        <f t="shared" si="1"/>
        <v>8251380.7130554849</v>
      </c>
      <c r="J12" s="1">
        <f t="shared" si="1"/>
        <v>0</v>
      </c>
      <c r="K12" s="1">
        <f>SUM(B12:J12)</f>
        <v>41948887.949999996</v>
      </c>
    </row>
    <row r="14" spans="1:11" x14ac:dyDescent="0.2">
      <c r="A14" t="s">
        <v>5</v>
      </c>
      <c r="B14" s="1">
        <f>B$9/($K$9-$J$9-$I$9)*-I14</f>
        <v>5335114.1337242369</v>
      </c>
      <c r="C14" s="1">
        <f t="shared" ref="C14:H14" si="2">C$9/($K$9-$J$9-$I$9)*-$I$14</f>
        <v>9526.877412264661</v>
      </c>
      <c r="D14" s="1">
        <f t="shared" si="2"/>
        <v>230235.52609250412</v>
      </c>
      <c r="E14" s="1">
        <f t="shared" si="2"/>
        <v>155354.66279898738</v>
      </c>
      <c r="G14" s="1">
        <f t="shared" si="2"/>
        <v>1070463.0386563684</v>
      </c>
      <c r="H14" s="1">
        <f t="shared" si="2"/>
        <v>1450686.4743711201</v>
      </c>
      <c r="I14" s="1">
        <f>-I12</f>
        <v>-8251380.7130554849</v>
      </c>
      <c r="K14" s="1">
        <v>0</v>
      </c>
    </row>
    <row r="15" spans="1:11" x14ac:dyDescent="0.2">
      <c r="A15" t="s">
        <v>4</v>
      </c>
      <c r="B15" s="1">
        <f>+B12+B14</f>
        <v>27122988.597769536</v>
      </c>
      <c r="C15" s="1">
        <f>+C12+C14</f>
        <v>48433.338247034888</v>
      </c>
      <c r="D15" s="1">
        <f>+D12+D14</f>
        <v>1170485.8401312763</v>
      </c>
      <c r="E15" s="1">
        <f>+E12+E14</f>
        <v>789801.80031609873</v>
      </c>
      <c r="G15" s="1">
        <f>+G12+G14</f>
        <v>5442087.2851210758</v>
      </c>
      <c r="H15" s="1">
        <f>+H12+H14</f>
        <v>7375091.0884149708</v>
      </c>
      <c r="I15" s="1">
        <f>+I12+I14</f>
        <v>0</v>
      </c>
      <c r="J15" s="1">
        <f>+J12+J14</f>
        <v>0</v>
      </c>
      <c r="K15" s="1">
        <f>SUM(B15:J15)</f>
        <v>41948887.949999988</v>
      </c>
    </row>
    <row r="17" spans="1:11" x14ac:dyDescent="0.2">
      <c r="A17" t="s">
        <v>6</v>
      </c>
      <c r="B17" s="1">
        <f>B$9/($K$9-$J$9-$I$9-$H$9)*-$H$17</f>
        <v>5785725.8865557052</v>
      </c>
      <c r="C17" s="1">
        <f>C$9/($K$9-$J$9-$I$9-$H$9)*-$H$17</f>
        <v>10331.531787438145</v>
      </c>
      <c r="D17" s="1">
        <f>D$9/($K$9-$J$9-$I$9-$H$9)*-$H$17</f>
        <v>249681.56442949412</v>
      </c>
      <c r="E17" s="1">
        <f>E$9/($K$9-$J$9-$I$9-$H$9)*-$H$17</f>
        <v>168476.15095457927</v>
      </c>
      <c r="G17" s="1">
        <f>G$9/($K$9-$J$9-$I$9-$H$9)*-$H$17</f>
        <v>1160875.95468775</v>
      </c>
      <c r="H17" s="1">
        <f>-H15</f>
        <v>-7375091.0884149708</v>
      </c>
      <c r="K17" s="1">
        <v>0</v>
      </c>
    </row>
    <row r="18" spans="1:11" x14ac:dyDescent="0.2">
      <c r="A18" t="s">
        <v>4</v>
      </c>
      <c r="B18" s="1">
        <f>+B15+B17</f>
        <v>32908714.484325241</v>
      </c>
      <c r="C18" s="1">
        <f>+C15+C17</f>
        <v>58764.870034473031</v>
      </c>
      <c r="D18" s="1">
        <f>+D15+D17</f>
        <v>1420167.4045607704</v>
      </c>
      <c r="E18" s="1">
        <f>+E15+E17</f>
        <v>958277.95127067796</v>
      </c>
      <c r="G18" s="1">
        <f>+G15+G17</f>
        <v>6602963.2398088258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41948887.949999988</v>
      </c>
    </row>
    <row r="20" spans="1:11" x14ac:dyDescent="0.2">
      <c r="A20" t="s">
        <v>7</v>
      </c>
      <c r="B20" s="1">
        <f>B$9/($K$9-$J$9-$I$9-$H$9-$G$9)*-$G$20</f>
        <v>6147668.6150104264</v>
      </c>
      <c r="C20" s="1">
        <f>C$9/($K$9-$J$9-$I$9-$H$9-$G$9)*-$G$20</f>
        <v>10977.85048237517</v>
      </c>
      <c r="D20" s="1">
        <f>D$9/($K$9-$J$9-$I$9-$H$9-$G$9)*-$G$20</f>
        <v>265301.11303003324</v>
      </c>
      <c r="E20" s="1">
        <f>E$9/($K$9-$J$9-$I$9-$H$9-$G$9)*-$G$20</f>
        <v>179015.6612859875</v>
      </c>
      <c r="G20" s="1">
        <f>-G18</f>
        <v>-6602963.2398088258</v>
      </c>
      <c r="K20" s="1">
        <f>SUM(B20:J20)</f>
        <v>0</v>
      </c>
    </row>
    <row r="22" spans="1:11" x14ac:dyDescent="0.2">
      <c r="A22" t="s">
        <v>8</v>
      </c>
      <c r="B22" s="1">
        <f>+B20+B18</f>
        <v>39056383.09933567</v>
      </c>
      <c r="C22" s="1">
        <f t="shared" ref="C22:K22" si="3">+C20+C18</f>
        <v>69742.720516848203</v>
      </c>
      <c r="D22" s="1">
        <f t="shared" si="3"/>
        <v>1685468.5175908036</v>
      </c>
      <c r="E22" s="1">
        <f t="shared" si="3"/>
        <v>1137293.6125566654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41948887.949999988</v>
      </c>
    </row>
    <row r="27" spans="1:11" x14ac:dyDescent="0.2">
      <c r="A27" t="s">
        <v>9</v>
      </c>
      <c r="B27" s="1">
        <f>+B9</f>
        <v>19040851.269999996</v>
      </c>
    </row>
    <row r="28" spans="1:11" x14ac:dyDescent="0.2">
      <c r="A28" t="s">
        <v>10</v>
      </c>
      <c r="B28" s="1">
        <f>+B22-B27</f>
        <v>20015531.829335675</v>
      </c>
    </row>
    <row r="29" spans="1:11" x14ac:dyDescent="0.2">
      <c r="A29" s="33" t="s">
        <v>73</v>
      </c>
      <c r="B29" s="1">
        <f>HIBBING!B29+'ITASCA CC'!B29+'MESABI RANGE'!B29+'RAINY RIVER'!B29+VERMILION!B29</f>
        <v>3744</v>
      </c>
    </row>
    <row r="30" spans="1:11" x14ac:dyDescent="0.2">
      <c r="A30" t="s">
        <v>11</v>
      </c>
      <c r="B30" s="1">
        <f>+B28/B29</f>
        <v>5346.028800570426</v>
      </c>
    </row>
  </sheetData>
  <phoneticPr fontId="0" type="noConversion"/>
  <pageMargins left="0.56000000000000005" right="0.59" top="0.82" bottom="1" header="0.5" footer="0.5"/>
  <pageSetup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K30"/>
  <sheetViews>
    <sheetView zoomScale="75" workbookViewId="0">
      <selection activeCell="B3" sqref="B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Table'!B31</f>
        <v>6819483.0099999998</v>
      </c>
      <c r="C9" s="1">
        <f>'Master Expend Table'!C31</f>
        <v>0</v>
      </c>
      <c r="D9" s="1">
        <f>'Master Expend Table'!D31</f>
        <v>668688.28</v>
      </c>
      <c r="E9" s="1">
        <f>'Master Expend Table'!E31</f>
        <v>9663.16</v>
      </c>
      <c r="G9" s="1">
        <f>'Master Expend Table'!G31</f>
        <v>888609.03</v>
      </c>
      <c r="H9" s="1">
        <f>'Master Expend Table'!H31</f>
        <v>1218974.3899999999</v>
      </c>
      <c r="I9" s="1">
        <f>'Master Expend Table'!I31</f>
        <v>2596682.75</v>
      </c>
      <c r="J9" s="1">
        <f>'Master Expend Table'!J31</f>
        <v>1651211.26</v>
      </c>
      <c r="K9" s="1">
        <f>SUM(B9:J9)</f>
        <v>13853311.880000001</v>
      </c>
    </row>
    <row r="11" spans="1:11" x14ac:dyDescent="0.2">
      <c r="A11" t="s">
        <v>3</v>
      </c>
      <c r="B11" s="1">
        <f>(B9/($K9-$J9))*-$J$11</f>
        <v>922825.29739462945</v>
      </c>
      <c r="C11" s="1">
        <f t="shared" ref="C11:I11" si="0">(C9/($K9-$J9))*-$J$11</f>
        <v>0</v>
      </c>
      <c r="D11" s="1">
        <f t="shared" si="0"/>
        <v>90488.158699189022</v>
      </c>
      <c r="E11" s="1">
        <f t="shared" si="0"/>
        <v>1307.6370287447767</v>
      </c>
      <c r="G11" s="1">
        <f t="shared" si="0"/>
        <v>120248.24919643039</v>
      </c>
      <c r="H11" s="1">
        <f t="shared" si="0"/>
        <v>164953.91253540007</v>
      </c>
      <c r="I11" s="1">
        <f t="shared" si="0"/>
        <v>351388.00514560618</v>
      </c>
      <c r="J11" s="1">
        <f>-J9</f>
        <v>-1651211.26</v>
      </c>
      <c r="K11" s="1">
        <v>0</v>
      </c>
    </row>
    <row r="12" spans="1:11" x14ac:dyDescent="0.2">
      <c r="A12" t="s">
        <v>4</v>
      </c>
      <c r="B12" s="1">
        <f>+B9+B11</f>
        <v>7742308.3073946293</v>
      </c>
      <c r="C12" s="1">
        <f t="shared" ref="C12:J12" si="1">+C9+C11</f>
        <v>0</v>
      </c>
      <c r="D12" s="1">
        <f t="shared" si="1"/>
        <v>759176.43869918911</v>
      </c>
      <c r="E12" s="1">
        <f t="shared" si="1"/>
        <v>10970.797028744777</v>
      </c>
      <c r="G12" s="1">
        <f t="shared" si="1"/>
        <v>1008857.2791964305</v>
      </c>
      <c r="H12" s="1">
        <f t="shared" si="1"/>
        <v>1383928.3025354</v>
      </c>
      <c r="I12" s="1">
        <f t="shared" si="1"/>
        <v>2948070.7551456061</v>
      </c>
      <c r="J12" s="1">
        <f t="shared" si="1"/>
        <v>0</v>
      </c>
      <c r="K12" s="1">
        <f>SUM(B12:J12)</f>
        <v>13853311.879999999</v>
      </c>
    </row>
    <row r="14" spans="1:11" x14ac:dyDescent="0.2">
      <c r="A14" t="s">
        <v>5</v>
      </c>
      <c r="B14" s="1">
        <f>B$9/($K$9-$J$9-$I$9)*-I14</f>
        <v>2093018.6171060696</v>
      </c>
      <c r="C14" s="1">
        <f t="shared" ref="C14:H14" si="2">C$9/($K$9-$J$9-$I$9)*-$I$14</f>
        <v>0</v>
      </c>
      <c r="D14" s="1">
        <f t="shared" si="2"/>
        <v>205232.12933125798</v>
      </c>
      <c r="E14" s="1">
        <f t="shared" si="2"/>
        <v>2965.7928248251014</v>
      </c>
      <c r="G14" s="1">
        <f t="shared" si="2"/>
        <v>272729.65419684595</v>
      </c>
      <c r="H14" s="1">
        <f t="shared" si="2"/>
        <v>374124.56168660719</v>
      </c>
      <c r="I14" s="1">
        <f>-I12</f>
        <v>-2948070.7551456061</v>
      </c>
      <c r="K14" s="1">
        <v>0</v>
      </c>
    </row>
    <row r="15" spans="1:11" x14ac:dyDescent="0.2">
      <c r="A15" t="s">
        <v>4</v>
      </c>
      <c r="B15" s="1">
        <f>+B12+B14</f>
        <v>9835326.9245006982</v>
      </c>
      <c r="C15" s="1">
        <f>+C12+C14</f>
        <v>0</v>
      </c>
      <c r="D15" s="1">
        <f>+D12+D14</f>
        <v>964408.56803044712</v>
      </c>
      <c r="E15" s="1">
        <f>+E12+E14</f>
        <v>13936.589853569878</v>
      </c>
      <c r="G15" s="1">
        <f>+G12+G14</f>
        <v>1281586.9333932763</v>
      </c>
      <c r="H15" s="1">
        <f>+H12+H14</f>
        <v>1758052.8642220073</v>
      </c>
      <c r="I15" s="1">
        <f>+I12+I14</f>
        <v>0</v>
      </c>
      <c r="J15" s="1">
        <f>+J12+J14</f>
        <v>0</v>
      </c>
      <c r="K15" s="1">
        <f>SUM(B15:J15)</f>
        <v>13853311.879999997</v>
      </c>
    </row>
    <row r="17" spans="1:11" x14ac:dyDescent="0.2">
      <c r="A17" t="s">
        <v>6</v>
      </c>
      <c r="B17" s="1">
        <f>B$9/($K$9-$J$9-$I$9-$H$9)*-$H$17</f>
        <v>1429570.4331443028</v>
      </c>
      <c r="C17" s="1">
        <f>C$9/($K$9-$J$9-$I$9-$H$9)*-$H$17</f>
        <v>0</v>
      </c>
      <c r="D17" s="1">
        <f>D$9/($K$9-$J$9-$I$9-$H$9)*-$H$17</f>
        <v>140177.34081547611</v>
      </c>
      <c r="E17" s="1">
        <f>E$9/($K$9-$J$9-$I$9-$H$9)*-$H$17</f>
        <v>2025.6913620117225</v>
      </c>
      <c r="G17" s="1">
        <f>G$9/($K$9-$J$9-$I$9-$H$9)*-$H$17</f>
        <v>186279.39890021645</v>
      </c>
      <c r="H17" s="1">
        <f>-H15</f>
        <v>-1758052.8642220073</v>
      </c>
      <c r="K17" s="1">
        <v>0</v>
      </c>
    </row>
    <row r="18" spans="1:11" x14ac:dyDescent="0.2">
      <c r="A18" t="s">
        <v>4</v>
      </c>
      <c r="B18" s="1">
        <f>+B15+B17</f>
        <v>11264897.357645001</v>
      </c>
      <c r="C18" s="1">
        <f>+C15+C17</f>
        <v>0</v>
      </c>
      <c r="D18" s="1">
        <f>+D15+D17</f>
        <v>1104585.9088459231</v>
      </c>
      <c r="E18" s="1">
        <f>+E15+E17</f>
        <v>15962.281215581601</v>
      </c>
      <c r="G18" s="1">
        <f>+G15+G17</f>
        <v>1467866.3322934927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13853311.879999999</v>
      </c>
    </row>
    <row r="20" spans="1:11" x14ac:dyDescent="0.2">
      <c r="A20" t="s">
        <v>7</v>
      </c>
      <c r="B20" s="1">
        <f>B$9/($K$9-$J$9-$I$9-$H$9-$G$9)*-$G$20</f>
        <v>1335064.0882750468</v>
      </c>
      <c r="C20" s="1">
        <f>C$9/($K$9-$J$9-$I$9-$H$9-$G$9)*-$G$20</f>
        <v>0</v>
      </c>
      <c r="D20" s="1">
        <f>D$9/($K$9-$J$9-$I$9-$H$9-$G$9)*-$G$20</f>
        <v>130910.46748988223</v>
      </c>
      <c r="E20" s="1">
        <f>E$9/($K$9-$J$9-$I$9-$H$9-$G$9)*-$G$20</f>
        <v>1891.7765285635487</v>
      </c>
      <c r="G20" s="1">
        <f>-G18</f>
        <v>-1467866.3322934927</v>
      </c>
      <c r="K20" s="1">
        <f>SUM(B20:J20)</f>
        <v>0</v>
      </c>
    </row>
    <row r="22" spans="1:11" x14ac:dyDescent="0.2">
      <c r="A22" t="s">
        <v>8</v>
      </c>
      <c r="B22" s="1">
        <f>+B20+B18</f>
        <v>12599961.445920048</v>
      </c>
      <c r="C22" s="1">
        <f t="shared" ref="C22:K22" si="3">+C20+C18</f>
        <v>0</v>
      </c>
      <c r="D22" s="1">
        <f t="shared" si="3"/>
        <v>1235496.3763358053</v>
      </c>
      <c r="E22" s="1">
        <f t="shared" si="3"/>
        <v>17854.05774414515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13853311.879999999</v>
      </c>
    </row>
    <row r="27" spans="1:11" x14ac:dyDescent="0.2">
      <c r="A27" t="s">
        <v>9</v>
      </c>
      <c r="B27" s="1">
        <f>+B9</f>
        <v>6819483.0099999998</v>
      </c>
    </row>
    <row r="28" spans="1:11" x14ac:dyDescent="0.2">
      <c r="A28" t="s">
        <v>10</v>
      </c>
      <c r="B28" s="1">
        <f>+B22-B27</f>
        <v>5780478.4359200485</v>
      </c>
    </row>
    <row r="29" spans="1:11" x14ac:dyDescent="0.2">
      <c r="A29" s="33" t="s">
        <v>73</v>
      </c>
      <c r="B29" s="1">
        <v>1042</v>
      </c>
    </row>
    <row r="30" spans="1:11" x14ac:dyDescent="0.2">
      <c r="A30" t="s">
        <v>11</v>
      </c>
      <c r="B30" s="1">
        <f>+B28/B29</f>
        <v>5547.4841035701038</v>
      </c>
    </row>
  </sheetData>
  <phoneticPr fontId="0" type="noConversion"/>
  <pageMargins left="0.46" right="0.55000000000000004" top="1" bottom="0.51" header="0.5" footer="0.5"/>
  <pageSetup orientation="landscape" horizontalDpi="4294967294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30"/>
  <sheetViews>
    <sheetView zoomScale="75" workbookViewId="0">
      <selection activeCell="A4" sqref="A4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Table'!B32</f>
        <v>4668441.55</v>
      </c>
      <c r="C9" s="1">
        <f>'Master Expend Table'!C32</f>
        <v>26924.61</v>
      </c>
      <c r="D9" s="1">
        <f>'Master Expend Table'!D32</f>
        <v>36640.339999999997</v>
      </c>
      <c r="E9" s="1">
        <f>'Master Expend Table'!E32</f>
        <v>211152.47</v>
      </c>
      <c r="G9" s="1">
        <f>'Master Expend Table'!G32</f>
        <v>972226.57</v>
      </c>
      <c r="H9" s="1">
        <f>'Master Expend Table'!H32</f>
        <v>1377136.78</v>
      </c>
      <c r="I9" s="1">
        <f>'Master Expend Table'!I32</f>
        <v>1273443.67</v>
      </c>
      <c r="J9" s="1">
        <f>'Master Expend Table'!J32</f>
        <v>1096051.6100000001</v>
      </c>
      <c r="K9" s="1">
        <f>SUM(B9:J9)</f>
        <v>9662017.5999999996</v>
      </c>
    </row>
    <row r="11" spans="1:11" x14ac:dyDescent="0.2">
      <c r="A11" t="s">
        <v>3</v>
      </c>
      <c r="B11" s="1">
        <f>(B9/($K9-$J9))*-$J$11</f>
        <v>597346.85884135705</v>
      </c>
      <c r="C11" s="1">
        <f t="shared" ref="C11:I11" si="0">(C9/($K9-$J9))*-$J$11</f>
        <v>3445.1178271748076</v>
      </c>
      <c r="D11" s="1">
        <f t="shared" si="0"/>
        <v>4688.2866094530691</v>
      </c>
      <c r="E11" s="1">
        <f t="shared" si="0"/>
        <v>27017.852390396511</v>
      </c>
      <c r="G11" s="1">
        <f t="shared" si="0"/>
        <v>124400.50527602874</v>
      </c>
      <c r="H11" s="1">
        <f t="shared" si="0"/>
        <v>176210.48071768213</v>
      </c>
      <c r="I11" s="1">
        <f t="shared" si="0"/>
        <v>162942.5083379077</v>
      </c>
      <c r="J11" s="1">
        <f>-J9</f>
        <v>-1096051.6100000001</v>
      </c>
      <c r="K11" s="1">
        <v>0</v>
      </c>
    </row>
    <row r="12" spans="1:11" x14ac:dyDescent="0.2">
      <c r="A12" t="s">
        <v>4</v>
      </c>
      <c r="B12" s="1">
        <f>+B9+B11</f>
        <v>5265788.4088413566</v>
      </c>
      <c r="C12" s="1">
        <f t="shared" ref="C12:J12" si="1">+C9+C11</f>
        <v>30369.727827174807</v>
      </c>
      <c r="D12" s="1">
        <f t="shared" si="1"/>
        <v>41328.626609453066</v>
      </c>
      <c r="E12" s="1">
        <f t="shared" si="1"/>
        <v>238170.3223903965</v>
      </c>
      <c r="G12" s="1">
        <f t="shared" si="1"/>
        <v>1096627.0752760286</v>
      </c>
      <c r="H12" s="1">
        <f t="shared" si="1"/>
        <v>1553347.2607176821</v>
      </c>
      <c r="I12" s="1">
        <f t="shared" si="1"/>
        <v>1436386.1783379077</v>
      </c>
      <c r="J12" s="1">
        <f t="shared" si="1"/>
        <v>0</v>
      </c>
      <c r="K12" s="1">
        <f>SUM(B12:J12)</f>
        <v>9662017.5999999978</v>
      </c>
    </row>
    <row r="14" spans="1:11" x14ac:dyDescent="0.2">
      <c r="A14" t="s">
        <v>5</v>
      </c>
      <c r="B14" s="1">
        <f>B$9/($K$9-$J$9-$I$9)*-I14</f>
        <v>919528.88486989192</v>
      </c>
      <c r="C14" s="1">
        <f t="shared" ref="C14:H14" si="2">C$9/($K$9-$J$9-$I$9)*-$I$14</f>
        <v>5303.2594161657098</v>
      </c>
      <c r="D14" s="1">
        <f t="shared" si="2"/>
        <v>7216.9375198568559</v>
      </c>
      <c r="E14" s="1">
        <f t="shared" si="2"/>
        <v>41590.066662958074</v>
      </c>
      <c r="G14" s="1">
        <f t="shared" si="2"/>
        <v>191496.54208543745</v>
      </c>
      <c r="H14" s="1">
        <f t="shared" si="2"/>
        <v>271250.48778359749</v>
      </c>
      <c r="I14" s="1">
        <f>-I12</f>
        <v>-1436386.1783379077</v>
      </c>
      <c r="K14" s="1">
        <v>0</v>
      </c>
    </row>
    <row r="15" spans="1:11" x14ac:dyDescent="0.2">
      <c r="A15" t="s">
        <v>4</v>
      </c>
      <c r="B15" s="1">
        <f>+B12+B14</f>
        <v>6185317.2937112488</v>
      </c>
      <c r="C15" s="1">
        <f>+C12+C14</f>
        <v>35672.987243340518</v>
      </c>
      <c r="D15" s="1">
        <f>+D12+D14</f>
        <v>48545.564129309918</v>
      </c>
      <c r="E15" s="1">
        <f>+E12+E14</f>
        <v>279760.38905335456</v>
      </c>
      <c r="G15" s="1">
        <f>+G12+G14</f>
        <v>1288123.6173614659</v>
      </c>
      <c r="H15" s="1">
        <f>+H12+H14</f>
        <v>1824597.7485012796</v>
      </c>
      <c r="I15" s="1">
        <f>+I12+I14</f>
        <v>0</v>
      </c>
      <c r="J15" s="1">
        <f>+J12+J14</f>
        <v>0</v>
      </c>
      <c r="K15" s="1">
        <f>SUM(B15:J15)</f>
        <v>9662017.5999999996</v>
      </c>
    </row>
    <row r="17" spans="1:11" x14ac:dyDescent="0.2">
      <c r="A17" t="s">
        <v>6</v>
      </c>
      <c r="B17" s="1">
        <f>B$9/($K$9-$J$9-$I$9-$H$9)*-$H$17</f>
        <v>1439978.4905887679</v>
      </c>
      <c r="C17" s="1">
        <f>C$9/($K$9-$J$9-$I$9-$H$9)*-$H$17</f>
        <v>8304.8826577878535</v>
      </c>
      <c r="D17" s="1">
        <f>D$9/($K$9-$J$9-$I$9-$H$9)*-$H$17</f>
        <v>11301.694778176938</v>
      </c>
      <c r="E17" s="1">
        <f>E$9/($K$9-$J$9-$I$9-$H$9)*-$H$17</f>
        <v>65129.875093903684</v>
      </c>
      <c r="G17" s="1">
        <f>G$9/($K$9-$J$9-$I$9-$H$9)*-$H$17</f>
        <v>299882.80538264319</v>
      </c>
      <c r="H17" s="1">
        <f>-H15</f>
        <v>-1824597.7485012796</v>
      </c>
      <c r="K17" s="1">
        <v>0</v>
      </c>
    </row>
    <row r="18" spans="1:11" x14ac:dyDescent="0.2">
      <c r="A18" t="s">
        <v>4</v>
      </c>
      <c r="B18" s="1">
        <f>+B15+B17</f>
        <v>7625295.7843000162</v>
      </c>
      <c r="C18" s="1">
        <f>+C15+C17</f>
        <v>43977.869901128375</v>
      </c>
      <c r="D18" s="1">
        <f>+D15+D17</f>
        <v>59847.258907486859</v>
      </c>
      <c r="E18" s="1">
        <f>+E15+E17</f>
        <v>344890.26414725825</v>
      </c>
      <c r="G18" s="1">
        <f>+G15+G17</f>
        <v>1588006.4227441091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9662017.5999999978</v>
      </c>
    </row>
    <row r="20" spans="1:11" x14ac:dyDescent="0.2">
      <c r="A20" t="s">
        <v>7</v>
      </c>
      <c r="B20" s="1">
        <f>B$9/($K$9-$J$9-$I$9-$H$9-$G$9)*-$G$20</f>
        <v>1499752.5288177135</v>
      </c>
      <c r="C20" s="1">
        <f>C$9/($K$9-$J$9-$I$9-$H$9-$G$9)*-$G$20</f>
        <v>8649.6213998718049</v>
      </c>
      <c r="D20" s="1">
        <f>D$9/($K$9-$J$9-$I$9-$H$9-$G$9)*-$G$20</f>
        <v>11770.832296645294</v>
      </c>
      <c r="E20" s="1">
        <f>E$9/($K$9-$J$9-$I$9-$H$9-$G$9)*-$G$20</f>
        <v>67833.440229878513</v>
      </c>
      <c r="G20" s="1">
        <f>-G18</f>
        <v>-1588006.4227441091</v>
      </c>
      <c r="K20" s="1">
        <f>SUM(B20:J20)</f>
        <v>0</v>
      </c>
    </row>
    <row r="22" spans="1:11" x14ac:dyDescent="0.2">
      <c r="A22" t="s">
        <v>8</v>
      </c>
      <c r="B22" s="1">
        <f>+B20+B18</f>
        <v>9125048.3131177295</v>
      </c>
      <c r="C22" s="1">
        <f t="shared" ref="C22:K22" si="3">+C20+C18</f>
        <v>52627.491301000176</v>
      </c>
      <c r="D22" s="1">
        <f t="shared" si="3"/>
        <v>71618.091204132157</v>
      </c>
      <c r="E22" s="1">
        <f t="shared" si="3"/>
        <v>412723.70437713678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9662017.5999999978</v>
      </c>
    </row>
    <row r="27" spans="1:11" x14ac:dyDescent="0.2">
      <c r="A27" t="s">
        <v>9</v>
      </c>
      <c r="B27" s="1">
        <f>+B9</f>
        <v>4668441.55</v>
      </c>
    </row>
    <row r="28" spans="1:11" x14ac:dyDescent="0.2">
      <c r="A28" t="s">
        <v>10</v>
      </c>
      <c r="B28" s="1">
        <f>+B22-B27</f>
        <v>4456606.7631177297</v>
      </c>
    </row>
    <row r="29" spans="1:11" x14ac:dyDescent="0.2">
      <c r="A29" s="33" t="s">
        <v>73</v>
      </c>
      <c r="B29" s="1">
        <v>975</v>
      </c>
    </row>
    <row r="30" spans="1:11" x14ac:dyDescent="0.2">
      <c r="A30" t="s">
        <v>11</v>
      </c>
      <c r="B30" s="1">
        <f>+B28/B29</f>
        <v>4570.8787314027995</v>
      </c>
    </row>
  </sheetData>
  <phoneticPr fontId="0" type="noConversion"/>
  <pageMargins left="0.59" right="0.55000000000000004" top="1" bottom="0.53" header="0.5" footer="0.5"/>
  <pageSetup orientation="landscape" horizontalDpi="4294967294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Table'!B33</f>
        <v>4607939.33</v>
      </c>
      <c r="C9" s="1">
        <f>'Master Expend Table'!C33</f>
        <v>0</v>
      </c>
      <c r="D9" s="1">
        <f>'Master Expend Table'!D33</f>
        <v>10553.75</v>
      </c>
      <c r="E9" s="1">
        <f>'Master Expend Table'!E33</f>
        <v>164812.28</v>
      </c>
      <c r="G9" s="1">
        <f>'Master Expend Table'!G33</f>
        <v>975788.07</v>
      </c>
      <c r="H9" s="1">
        <f>'Master Expend Table'!H33</f>
        <v>1051916.25</v>
      </c>
      <c r="I9" s="1">
        <f>'Master Expend Table'!I33</f>
        <v>1539773.16</v>
      </c>
      <c r="J9" s="1">
        <f>'Master Expend Table'!J33</f>
        <v>1462693.54</v>
      </c>
      <c r="K9" s="1">
        <f>SUM(B9:J9)</f>
        <v>9813476.3800000008</v>
      </c>
    </row>
    <row r="11" spans="1:11" x14ac:dyDescent="0.2">
      <c r="A11" t="s">
        <v>3</v>
      </c>
      <c r="B11" s="1">
        <f>(B9/($K9-$J9))*-$J$11</f>
        <v>807110.3296350271</v>
      </c>
      <c r="C11" s="1">
        <f t="shared" ref="C11:I11" si="0">(C9/($K9-$J9))*-$J$11</f>
        <v>0</v>
      </c>
      <c r="D11" s="1">
        <f t="shared" si="0"/>
        <v>1848.5574638383241</v>
      </c>
      <c r="E11" s="1">
        <f t="shared" si="0"/>
        <v>28867.935125070402</v>
      </c>
      <c r="G11" s="1">
        <f t="shared" si="0"/>
        <v>170915.58165797874</v>
      </c>
      <c r="H11" s="1">
        <f t="shared" si="0"/>
        <v>184249.92398629116</v>
      </c>
      <c r="I11" s="1">
        <f t="shared" si="0"/>
        <v>269701.21213179413</v>
      </c>
      <c r="J11" s="1">
        <f>-J9</f>
        <v>-1462693.54</v>
      </c>
      <c r="K11" s="1">
        <v>0</v>
      </c>
    </row>
    <row r="12" spans="1:11" x14ac:dyDescent="0.2">
      <c r="A12" t="s">
        <v>4</v>
      </c>
      <c r="B12" s="1">
        <f>+B9+B11</f>
        <v>5415049.6596350269</v>
      </c>
      <c r="C12" s="1">
        <f t="shared" ref="C12:J12" si="1">+C9+C11</f>
        <v>0</v>
      </c>
      <c r="D12" s="1">
        <f t="shared" si="1"/>
        <v>12402.307463838324</v>
      </c>
      <c r="E12" s="1">
        <f t="shared" si="1"/>
        <v>193680.21512507039</v>
      </c>
      <c r="G12" s="1">
        <f t="shared" si="1"/>
        <v>1146703.6516579788</v>
      </c>
      <c r="H12" s="1">
        <f t="shared" si="1"/>
        <v>1236166.173986291</v>
      </c>
      <c r="I12" s="1">
        <f t="shared" si="1"/>
        <v>1809474.372131794</v>
      </c>
      <c r="J12" s="1">
        <f t="shared" si="1"/>
        <v>0</v>
      </c>
      <c r="K12" s="1">
        <f>SUM(B12:J12)</f>
        <v>9813476.3800000008</v>
      </c>
    </row>
    <row r="14" spans="1:11" x14ac:dyDescent="0.2">
      <c r="A14" t="s">
        <v>5</v>
      </c>
      <c r="B14" s="1">
        <f>B$9/($K$9-$J$9-$I$9)*-I14</f>
        <v>1224186.7972169949</v>
      </c>
      <c r="C14" s="1">
        <f t="shared" ref="C14:H14" si="2">C$9/($K$9-$J$9-$I$9)*-$I$14</f>
        <v>0</v>
      </c>
      <c r="D14" s="1">
        <f t="shared" si="2"/>
        <v>2803.8045828890849</v>
      </c>
      <c r="E14" s="1">
        <f t="shared" si="2"/>
        <v>43785.519458050367</v>
      </c>
      <c r="G14" s="1">
        <f t="shared" si="2"/>
        <v>259236.67536131662</v>
      </c>
      <c r="H14" s="1">
        <f t="shared" si="2"/>
        <v>279461.57551254297</v>
      </c>
      <c r="I14" s="1">
        <f>-I12</f>
        <v>-1809474.372131794</v>
      </c>
      <c r="K14" s="1">
        <v>0</v>
      </c>
    </row>
    <row r="15" spans="1:11" x14ac:dyDescent="0.2">
      <c r="A15" t="s">
        <v>4</v>
      </c>
      <c r="B15" s="1">
        <f>+B12+B14</f>
        <v>6639236.4568520216</v>
      </c>
      <c r="C15" s="1">
        <f>+C12+C14</f>
        <v>0</v>
      </c>
      <c r="D15" s="1">
        <f>+D12+D14</f>
        <v>15206.112046727409</v>
      </c>
      <c r="E15" s="1">
        <f>+E12+E14</f>
        <v>237465.73458312076</v>
      </c>
      <c r="G15" s="1">
        <f>+G12+G14</f>
        <v>1405940.3270192954</v>
      </c>
      <c r="H15" s="1">
        <f>+H12+H14</f>
        <v>1515627.7494988339</v>
      </c>
      <c r="I15" s="1">
        <f>+I12+I14</f>
        <v>0</v>
      </c>
      <c r="J15" s="1">
        <f>+J12+J14</f>
        <v>0</v>
      </c>
      <c r="K15" s="1">
        <f>SUM(B15:J15)</f>
        <v>9813476.379999999</v>
      </c>
    </row>
    <row r="17" spans="1:11" x14ac:dyDescent="0.2">
      <c r="A17" t="s">
        <v>6</v>
      </c>
      <c r="B17" s="1">
        <f>B$9/($K$9-$J$9-$I$9-$H$9)*-$H$17</f>
        <v>1212677.0995196486</v>
      </c>
      <c r="C17" s="1">
        <f>C$9/($K$9-$J$9-$I$9-$H$9)*-$H$17</f>
        <v>0</v>
      </c>
      <c r="D17" s="1">
        <f>D$9/($K$9-$J$9-$I$9-$H$9)*-$H$17</f>
        <v>2777.4434562825481</v>
      </c>
      <c r="E17" s="1">
        <f>E$9/($K$9-$J$9-$I$9-$H$9)*-$H$17</f>
        <v>43373.851815800743</v>
      </c>
      <c r="G17" s="1">
        <f>G$9/($K$9-$J$9-$I$9-$H$9)*-$H$17</f>
        <v>256799.35470710194</v>
      </c>
      <c r="H17" s="1">
        <f>-H15</f>
        <v>-1515627.7494988339</v>
      </c>
      <c r="K17" s="1">
        <v>0</v>
      </c>
    </row>
    <row r="18" spans="1:11" x14ac:dyDescent="0.2">
      <c r="A18" t="s">
        <v>4</v>
      </c>
      <c r="B18" s="1">
        <f>+B15+B17</f>
        <v>7851913.5563716702</v>
      </c>
      <c r="C18" s="1">
        <f>+C15+C17</f>
        <v>0</v>
      </c>
      <c r="D18" s="1">
        <f>+D15+D17</f>
        <v>17983.555503009957</v>
      </c>
      <c r="E18" s="1">
        <f>+E15+E17</f>
        <v>280839.5863989215</v>
      </c>
      <c r="G18" s="1">
        <f>+G15+G17</f>
        <v>1662739.6817263975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9813476.379999999</v>
      </c>
    </row>
    <row r="20" spans="1:11" x14ac:dyDescent="0.2">
      <c r="A20" t="s">
        <v>7</v>
      </c>
      <c r="B20" s="1">
        <f>B$9/($K$9-$J$9-$I$9-$H$9-$G$9)*-$G$20</f>
        <v>1601780.1495697838</v>
      </c>
      <c r="C20" s="1">
        <f>C$9/($K$9-$J$9-$I$9-$H$9-$G$9)*-$G$20</f>
        <v>0</v>
      </c>
      <c r="D20" s="1">
        <f>D$9/($K$9-$J$9-$I$9-$H$9-$G$9)*-$G$20</f>
        <v>3668.6219246558758</v>
      </c>
      <c r="E20" s="1">
        <f>E$9/($K$9-$J$9-$I$9-$H$9-$G$9)*-$G$20</f>
        <v>57290.910231957649</v>
      </c>
      <c r="G20" s="1">
        <f>-G18</f>
        <v>-1662739.6817263975</v>
      </c>
      <c r="K20" s="1">
        <f>SUM(B20:J20)</f>
        <v>0</v>
      </c>
    </row>
    <row r="22" spans="1:11" x14ac:dyDescent="0.2">
      <c r="A22" t="s">
        <v>8</v>
      </c>
      <c r="B22" s="1">
        <f>+B20+B18</f>
        <v>9453693.7059414536</v>
      </c>
      <c r="C22" s="1">
        <f t="shared" ref="C22:K22" si="3">+C20+C18</f>
        <v>0</v>
      </c>
      <c r="D22" s="1">
        <f t="shared" si="3"/>
        <v>21652.177427665833</v>
      </c>
      <c r="E22" s="1">
        <f t="shared" si="3"/>
        <v>338130.49663087912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9813476.379999999</v>
      </c>
    </row>
    <row r="27" spans="1:11" x14ac:dyDescent="0.2">
      <c r="A27" t="s">
        <v>9</v>
      </c>
      <c r="B27" s="1">
        <f>+B9</f>
        <v>4607939.33</v>
      </c>
    </row>
    <row r="28" spans="1:11" x14ac:dyDescent="0.2">
      <c r="A28" t="s">
        <v>10</v>
      </c>
      <c r="B28" s="1">
        <f>+B22-B27</f>
        <v>4845754.3759414535</v>
      </c>
    </row>
    <row r="29" spans="1:11" x14ac:dyDescent="0.2">
      <c r="A29" s="33" t="s">
        <v>73</v>
      </c>
      <c r="B29" s="1">
        <v>897</v>
      </c>
    </row>
    <row r="30" spans="1:11" x14ac:dyDescent="0.2">
      <c r="A30" t="s">
        <v>11</v>
      </c>
      <c r="B30" s="1">
        <f>+B28/B29</f>
        <v>5402.1787914620436</v>
      </c>
    </row>
  </sheetData>
  <phoneticPr fontId="0" type="noConversion"/>
  <pageMargins left="0.59" right="0.4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zoomScale="75" workbookViewId="0">
      <selection activeCell="A4" sqref="A4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5703125" style="1" bestFit="1" customWidth="1"/>
    <col min="5" max="5" width="9.28515625" style="1" bestFit="1" customWidth="1"/>
    <col min="6" max="6" width="2.7109375" style="3" customWidth="1"/>
    <col min="7" max="9" width="11.5703125" style="1" bestFit="1" customWidth="1"/>
    <col min="10" max="10" width="13.7109375" style="1" bestFit="1" customWidth="1"/>
    <col min="11" max="11" width="11.42578125" style="1" bestFit="1" customWidth="1"/>
  </cols>
  <sheetData>
    <row r="1" spans="1:11" ht="15.75" x14ac:dyDescent="0.25">
      <c r="A1" s="5" t="str">
        <f>System!A1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107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Table'!B6</f>
        <v>10685874.779999999</v>
      </c>
      <c r="C9" s="1">
        <f>'Master Expend Table'!C6</f>
        <v>82332.38</v>
      </c>
      <c r="D9" s="1">
        <f>'Master Expend Table'!D6</f>
        <v>885714.61</v>
      </c>
      <c r="E9" s="1">
        <f>'Master Expend Table'!E6</f>
        <v>0</v>
      </c>
      <c r="G9" s="1">
        <f>'Master Expend Table'!G6</f>
        <v>2174452.39</v>
      </c>
      <c r="H9" s="1">
        <f>'Master Expend Table'!H6</f>
        <v>1854002.55</v>
      </c>
      <c r="I9" s="1">
        <f>'Master Expend Table'!I6</f>
        <v>3064423.11</v>
      </c>
      <c r="J9" s="1">
        <f>'Master Expend Table'!J6</f>
        <v>2345951.39</v>
      </c>
      <c r="K9" s="1">
        <f>SUM(B9:J9)</f>
        <v>21092751.210000001</v>
      </c>
    </row>
    <row r="11" spans="1:11" x14ac:dyDescent="0.2">
      <c r="A11" t="s">
        <v>3</v>
      </c>
      <c r="B11" s="1">
        <f>(B9/($K9-$J9))*-$J$11</f>
        <v>1337217.1802230799</v>
      </c>
      <c r="C11" s="1">
        <f t="shared" ref="C11:I11" si="0">(C9/($K9-$J9))*-$J$11</f>
        <v>10302.972409026781</v>
      </c>
      <c r="D11" s="1">
        <f t="shared" si="0"/>
        <v>110837.23304369331</v>
      </c>
      <c r="E11" s="1">
        <f t="shared" si="0"/>
        <v>0</v>
      </c>
      <c r="G11" s="1">
        <f t="shared" si="0"/>
        <v>272108.28812324314</v>
      </c>
      <c r="H11" s="1">
        <f t="shared" si="0"/>
        <v>232007.59068200499</v>
      </c>
      <c r="I11" s="1">
        <f t="shared" si="0"/>
        <v>383478.1255189518</v>
      </c>
      <c r="J11" s="1">
        <f>-J9</f>
        <v>-2345951.39</v>
      </c>
      <c r="K11" s="1">
        <v>0</v>
      </c>
    </row>
    <row r="12" spans="1:11" x14ac:dyDescent="0.2">
      <c r="A12" t="s">
        <v>4</v>
      </c>
      <c r="B12" s="1">
        <f>+B9+B11</f>
        <v>12023091.960223079</v>
      </c>
      <c r="C12" s="1">
        <f t="shared" ref="C12:J12" si="1">+C9+C11</f>
        <v>92635.352409026789</v>
      </c>
      <c r="D12" s="1">
        <f t="shared" si="1"/>
        <v>996551.84304369334</v>
      </c>
      <c r="E12" s="1">
        <f t="shared" si="1"/>
        <v>0</v>
      </c>
      <c r="G12" s="1">
        <f t="shared" si="1"/>
        <v>2446560.6781232432</v>
      </c>
      <c r="H12" s="1">
        <f t="shared" si="1"/>
        <v>2086010.1406820051</v>
      </c>
      <c r="I12" s="1">
        <f t="shared" si="1"/>
        <v>3447901.2355189519</v>
      </c>
      <c r="J12" s="1">
        <f t="shared" si="1"/>
        <v>0</v>
      </c>
      <c r="K12" s="1">
        <f>SUM(B12:J12)</f>
        <v>21092751.209999997</v>
      </c>
    </row>
    <row r="14" spans="1:11" x14ac:dyDescent="0.2">
      <c r="A14" t="s">
        <v>5</v>
      </c>
      <c r="B14" s="1">
        <f>B$9/($K$9-$J$9-$I$9)*-I14</f>
        <v>2349378.6393403634</v>
      </c>
      <c r="C14" s="1">
        <f t="shared" ref="C14:H14" si="2">C$9/($K$9-$J$9-$I$9)*-$I$14</f>
        <v>18101.460000269042</v>
      </c>
      <c r="D14" s="1">
        <f t="shared" si="2"/>
        <v>194731.73962138462</v>
      </c>
      <c r="E14" s="1">
        <f t="shared" si="2"/>
        <v>0</v>
      </c>
      <c r="G14" s="1">
        <f t="shared" si="2"/>
        <v>478071.48244802869</v>
      </c>
      <c r="H14" s="1">
        <f t="shared" si="2"/>
        <v>407617.91410890594</v>
      </c>
      <c r="I14" s="1">
        <f>-I12</f>
        <v>-3447901.2355189519</v>
      </c>
      <c r="K14" s="1">
        <v>0</v>
      </c>
    </row>
    <row r="15" spans="1:11" x14ac:dyDescent="0.2">
      <c r="A15" t="s">
        <v>4</v>
      </c>
      <c r="B15" s="1">
        <f>+B12+B14</f>
        <v>14372470.599563442</v>
      </c>
      <c r="C15" s="1">
        <f>+C12+C14</f>
        <v>110736.81240929583</v>
      </c>
      <c r="D15" s="1">
        <f>+D12+D14</f>
        <v>1191283.5826650779</v>
      </c>
      <c r="E15" s="1">
        <f>+E12+E14</f>
        <v>0</v>
      </c>
      <c r="G15" s="1">
        <f>+G12+G14</f>
        <v>2924632.160571272</v>
      </c>
      <c r="H15" s="1">
        <f>+H12+H14</f>
        <v>2493628.0547909113</v>
      </c>
      <c r="I15" s="1">
        <f>+I12+I14</f>
        <v>0</v>
      </c>
      <c r="J15" s="1">
        <f>+J12+J14</f>
        <v>0</v>
      </c>
      <c r="K15" s="1">
        <f>SUM(B15:J15)</f>
        <v>21092751.210000001</v>
      </c>
    </row>
    <row r="17" spans="1:11" x14ac:dyDescent="0.2">
      <c r="A17" t="s">
        <v>6</v>
      </c>
      <c r="B17" s="1">
        <f>B$9/($K$9-$J$9-$I$9-$H$9)*-$H$17</f>
        <v>1926950.8355124414</v>
      </c>
      <c r="C17" s="1">
        <f>C$9/($K$9-$J$9-$I$9-$H$9)*-$H$17</f>
        <v>14846.744108181272</v>
      </c>
      <c r="D17" s="1">
        <f>D$9/($K$9-$J$9-$I$9-$H$9)*-$H$17</f>
        <v>159718.18338723565</v>
      </c>
      <c r="E17" s="1">
        <f>E$9/($K$9-$J$9-$I$9-$H$9)*-$H$17</f>
        <v>0</v>
      </c>
      <c r="G17" s="1">
        <f>G$9/($K$9-$J$9-$I$9-$H$9)*-$H$17</f>
        <v>392112.29178305285</v>
      </c>
      <c r="H17" s="1">
        <f>-H15</f>
        <v>-2493628.0547909113</v>
      </c>
      <c r="K17" s="1">
        <v>0</v>
      </c>
    </row>
    <row r="18" spans="1:11" x14ac:dyDescent="0.2">
      <c r="A18" t="s">
        <v>4</v>
      </c>
      <c r="B18" s="1">
        <f>+B15+B17</f>
        <v>16299421.435075883</v>
      </c>
      <c r="C18" s="1">
        <f>+C15+C17</f>
        <v>125583.5565174771</v>
      </c>
      <c r="D18" s="1">
        <f>+D15+D17</f>
        <v>1351001.7660523136</v>
      </c>
      <c r="E18" s="1">
        <f>+E15+E17</f>
        <v>0</v>
      </c>
      <c r="G18" s="1">
        <f>+G15+G17</f>
        <v>3316744.452354325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21092751.210000001</v>
      </c>
    </row>
    <row r="20" spans="1:11" x14ac:dyDescent="0.2">
      <c r="A20" t="s">
        <v>7</v>
      </c>
      <c r="B20" s="1">
        <f>B$9/($K$9-$J$9-$I$9-$H$9-$G$9)*-$G$20</f>
        <v>3041235.0961849634</v>
      </c>
      <c r="C20" s="1">
        <f>C$9/($K$9-$J$9-$I$9-$H$9-$G$9)*-$G$20</f>
        <v>23432.066046392229</v>
      </c>
      <c r="D20" s="1">
        <f>D$9/($K$9-$J$9-$I$9-$H$9-$G$9)*-$G$20</f>
        <v>252077.29012296902</v>
      </c>
      <c r="E20" s="1">
        <f>E$9/($K$9-$J$9-$I$9-$H$9-$G$9)*-$G$20</f>
        <v>0</v>
      </c>
      <c r="G20" s="1">
        <f>-G18</f>
        <v>-3316744.452354325</v>
      </c>
      <c r="K20" s="1">
        <f>SUM(B20:J20)</f>
        <v>0</v>
      </c>
    </row>
    <row r="22" spans="1:11" x14ac:dyDescent="0.2">
      <c r="A22" t="s">
        <v>8</v>
      </c>
      <c r="B22" s="1">
        <f>+B20+B18</f>
        <v>19340656.531260848</v>
      </c>
      <c r="C22" s="1">
        <f t="shared" ref="C22:K22" si="3">+C20+C18</f>
        <v>149015.62256386934</v>
      </c>
      <c r="D22" s="1">
        <f t="shared" si="3"/>
        <v>1603079.0561752827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21092751.210000001</v>
      </c>
    </row>
    <row r="27" spans="1:11" x14ac:dyDescent="0.2">
      <c r="A27" t="s">
        <v>9</v>
      </c>
      <c r="B27" s="1">
        <f>+B9</f>
        <v>10685874.779999999</v>
      </c>
    </row>
    <row r="28" spans="1:11" x14ac:dyDescent="0.2">
      <c r="A28" t="s">
        <v>10</v>
      </c>
      <c r="B28" s="1">
        <f>+B22-B27</f>
        <v>8654781.7512608487</v>
      </c>
    </row>
    <row r="29" spans="1:11" x14ac:dyDescent="0.2">
      <c r="A29" s="33" t="s">
        <v>73</v>
      </c>
      <c r="B29" s="1">
        <v>2046</v>
      </c>
    </row>
    <row r="30" spans="1:11" x14ac:dyDescent="0.2">
      <c r="A30" t="s">
        <v>11</v>
      </c>
      <c r="B30" s="1">
        <f>+B28/B29</f>
        <v>4230.0986076543741</v>
      </c>
    </row>
  </sheetData>
  <phoneticPr fontId="0" type="noConversion"/>
  <pageMargins left="0.43" right="0.17" top="0.73" bottom="0.33" header="0.27" footer="0.25"/>
  <pageSetup orientation="landscape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30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Table'!B34</f>
        <v>938792.89</v>
      </c>
      <c r="C9" s="1">
        <f>'Master Expend Table'!C34</f>
        <v>7076.51</v>
      </c>
      <c r="D9" s="1">
        <f>'Master Expend Table'!D34</f>
        <v>2153</v>
      </c>
      <c r="E9" s="1">
        <f>'Master Expend Table'!E34</f>
        <v>168827.9</v>
      </c>
      <c r="G9" s="1">
        <f>'Master Expend Table'!G34</f>
        <v>322203.49</v>
      </c>
      <c r="H9" s="1">
        <f>'Master Expend Table'!H34</f>
        <v>517363.01</v>
      </c>
      <c r="I9" s="1">
        <f>'Master Expend Table'!I34</f>
        <v>665040.97</v>
      </c>
      <c r="J9" s="1">
        <f>'Master Expend Table'!J34</f>
        <v>554113.04</v>
      </c>
      <c r="K9" s="1">
        <f>SUM(B9:J9)</f>
        <v>3175570.81</v>
      </c>
    </row>
    <row r="11" spans="1:11" x14ac:dyDescent="0.2">
      <c r="A11" t="s">
        <v>3</v>
      </c>
      <c r="B11" s="1">
        <f>(B9/($K9-$J9))*-$J$11</f>
        <v>198438.20799306093</v>
      </c>
      <c r="C11" s="1">
        <f t="shared" ref="C11:I11" si="0">(C9/($K9-$J9))*-$J$11</f>
        <v>1495.8037903812581</v>
      </c>
      <c r="D11" s="1">
        <f t="shared" si="0"/>
        <v>455.09234929235578</v>
      </c>
      <c r="E11" s="1">
        <f t="shared" si="0"/>
        <v>35686.152177006465</v>
      </c>
      <c r="G11" s="1">
        <f t="shared" si="0"/>
        <v>68106.058158056694</v>
      </c>
      <c r="H11" s="1">
        <f t="shared" si="0"/>
        <v>109358.08065855298</v>
      </c>
      <c r="I11" s="1">
        <f t="shared" si="0"/>
        <v>140573.64487364938</v>
      </c>
      <c r="J11" s="1">
        <f>-J9</f>
        <v>-554113.04</v>
      </c>
      <c r="K11" s="1">
        <v>0</v>
      </c>
    </row>
    <row r="12" spans="1:11" x14ac:dyDescent="0.2">
      <c r="A12" t="s">
        <v>4</v>
      </c>
      <c r="B12" s="1">
        <f>+B9+B11</f>
        <v>1137231.0979930609</v>
      </c>
      <c r="C12" s="1">
        <f t="shared" ref="C12:J12" si="1">+C9+C11</f>
        <v>8572.3137903812585</v>
      </c>
      <c r="D12" s="1">
        <f t="shared" si="1"/>
        <v>2608.0923492923557</v>
      </c>
      <c r="E12" s="1">
        <f t="shared" si="1"/>
        <v>204514.05217700647</v>
      </c>
      <c r="G12" s="1">
        <f t="shared" si="1"/>
        <v>390309.54815805668</v>
      </c>
      <c r="H12" s="1">
        <f t="shared" si="1"/>
        <v>626721.09065855294</v>
      </c>
      <c r="I12" s="1">
        <f t="shared" si="1"/>
        <v>805614.61487364932</v>
      </c>
      <c r="J12" s="1">
        <f t="shared" si="1"/>
        <v>0</v>
      </c>
      <c r="K12" s="1">
        <f>SUM(B12:J12)</f>
        <v>3175570.8099999996</v>
      </c>
    </row>
    <row r="14" spans="1:11" x14ac:dyDescent="0.2">
      <c r="A14" t="s">
        <v>5</v>
      </c>
      <c r="B14" s="1">
        <f>B$9/($K$9-$J$9-$I$9)*-I14</f>
        <v>386576.7624380808</v>
      </c>
      <c r="C14" s="1">
        <f t="shared" ref="C14:H14" si="2">C$9/($K$9-$J$9-$I$9)*-$I$14</f>
        <v>2913.9700079755644</v>
      </c>
      <c r="D14" s="1">
        <f t="shared" si="2"/>
        <v>886.5637760946272</v>
      </c>
      <c r="E14" s="1">
        <f t="shared" si="2"/>
        <v>69520.065273630331</v>
      </c>
      <c r="G14" s="1">
        <f t="shared" si="2"/>
        <v>132677.16802845677</v>
      </c>
      <c r="H14" s="1">
        <f t="shared" si="2"/>
        <v>213040.08534941121</v>
      </c>
      <c r="I14" s="1">
        <f>-I12</f>
        <v>-805614.61487364932</v>
      </c>
      <c r="K14" s="1">
        <v>0</v>
      </c>
    </row>
    <row r="15" spans="1:11" x14ac:dyDescent="0.2">
      <c r="A15" t="s">
        <v>4</v>
      </c>
      <c r="B15" s="1">
        <f>+B12+B14</f>
        <v>1523807.8604311417</v>
      </c>
      <c r="C15" s="1">
        <f>+C12+C14</f>
        <v>11486.283798356822</v>
      </c>
      <c r="D15" s="1">
        <f>+D12+D14</f>
        <v>3494.6561253869831</v>
      </c>
      <c r="E15" s="1">
        <f>+E12+E14</f>
        <v>274034.11745063681</v>
      </c>
      <c r="G15" s="1">
        <f>+G12+G14</f>
        <v>522986.71618651343</v>
      </c>
      <c r="H15" s="1">
        <f>+H12+H14</f>
        <v>839761.17600796418</v>
      </c>
      <c r="I15" s="1">
        <f>+I12+I14</f>
        <v>0</v>
      </c>
      <c r="J15" s="1">
        <f>+J12+J14</f>
        <v>0</v>
      </c>
      <c r="K15" s="1">
        <f>SUM(B15:J15)</f>
        <v>3175570.81</v>
      </c>
    </row>
    <row r="17" spans="1:11" x14ac:dyDescent="0.2">
      <c r="A17" t="s">
        <v>6</v>
      </c>
      <c r="B17" s="1">
        <f>B$9/($K$9-$J$9-$I$9-$H$9)*-$H$17</f>
        <v>547833.46308015031</v>
      </c>
      <c r="C17" s="1">
        <f>C$9/($K$9-$J$9-$I$9-$H$9)*-$H$17</f>
        <v>4129.5039844425264</v>
      </c>
      <c r="D17" s="1">
        <f>D$9/($K$9-$J$9-$I$9-$H$9)*-$H$17</f>
        <v>1256.3851500958465</v>
      </c>
      <c r="E17" s="1">
        <f>E$9/($K$9-$J$9-$I$9-$H$9)*-$H$17</f>
        <v>98519.677882892036</v>
      </c>
      <c r="G17" s="1">
        <f>G$9/($K$9-$J$9-$I$9-$H$9)*-$H$17</f>
        <v>188022.14591038343</v>
      </c>
      <c r="H17" s="1">
        <f>-H15</f>
        <v>-839761.17600796418</v>
      </c>
      <c r="K17" s="1">
        <v>0</v>
      </c>
    </row>
    <row r="18" spans="1:11" x14ac:dyDescent="0.2">
      <c r="A18" t="s">
        <v>4</v>
      </c>
      <c r="B18" s="1">
        <f>+B15+B17</f>
        <v>2071641.323511292</v>
      </c>
      <c r="C18" s="1">
        <f>+C15+C17</f>
        <v>15615.787782799349</v>
      </c>
      <c r="D18" s="1">
        <f>+D15+D17</f>
        <v>4751.0412754828294</v>
      </c>
      <c r="E18" s="1">
        <f>+E15+E17</f>
        <v>372553.79533352883</v>
      </c>
      <c r="G18" s="1">
        <f>+G15+G17</f>
        <v>711008.86209689686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3175570.81</v>
      </c>
    </row>
    <row r="20" spans="1:11" x14ac:dyDescent="0.2">
      <c r="A20" t="s">
        <v>7</v>
      </c>
      <c r="B20" s="1">
        <f>B$9/($K$9-$J$9-$I$9-$H$9-$G$9)*-$G$20</f>
        <v>597654.01367001224</v>
      </c>
      <c r="C20" s="1">
        <f>C$9/($K$9-$J$9-$I$9-$H$9-$G$9)*-$G$20</f>
        <v>4505.0454145173362</v>
      </c>
      <c r="D20" s="1">
        <f>D$9/($K$9-$J$9-$I$9-$H$9-$G$9)*-$G$20</f>
        <v>1370.6421353825297</v>
      </c>
      <c r="E20" s="1">
        <f>E$9/($K$9-$J$9-$I$9-$H$9-$G$9)*-$G$20</f>
        <v>107479.16087698475</v>
      </c>
      <c r="G20" s="1">
        <f>-G18</f>
        <v>-711008.86209689686</v>
      </c>
      <c r="K20" s="1">
        <f>SUM(B20:J20)</f>
        <v>0</v>
      </c>
    </row>
    <row r="22" spans="1:11" x14ac:dyDescent="0.2">
      <c r="A22" t="s">
        <v>8</v>
      </c>
      <c r="B22" s="1">
        <f>+B20+B18</f>
        <v>2669295.3371813041</v>
      </c>
      <c r="C22" s="1">
        <f t="shared" ref="C22:K22" si="3">+C20+C18</f>
        <v>20120.833197316686</v>
      </c>
      <c r="D22" s="1">
        <f t="shared" si="3"/>
        <v>6121.6834108653593</v>
      </c>
      <c r="E22" s="1">
        <f t="shared" si="3"/>
        <v>480032.9562105136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3175570.81</v>
      </c>
    </row>
    <row r="27" spans="1:11" x14ac:dyDescent="0.2">
      <c r="A27" t="s">
        <v>9</v>
      </c>
      <c r="B27" s="1">
        <f>+B9</f>
        <v>938792.89</v>
      </c>
    </row>
    <row r="28" spans="1:11" x14ac:dyDescent="0.2">
      <c r="A28" t="s">
        <v>10</v>
      </c>
      <c r="B28" s="1">
        <f>+B22-B27</f>
        <v>1730502.447181304</v>
      </c>
    </row>
    <row r="29" spans="1:11" x14ac:dyDescent="0.2">
      <c r="A29" s="33" t="s">
        <v>73</v>
      </c>
      <c r="B29" s="1">
        <v>278</v>
      </c>
    </row>
    <row r="30" spans="1:11" x14ac:dyDescent="0.2">
      <c r="A30" t="s">
        <v>11</v>
      </c>
      <c r="B30" s="1">
        <f>+B28/B29</f>
        <v>6224.8289466953383</v>
      </c>
    </row>
  </sheetData>
  <phoneticPr fontId="0" type="noConversion"/>
  <pageMargins left="0.4" right="0.55000000000000004" top="1" bottom="0.6" header="0.5" footer="0.5"/>
  <pageSetup scale="96" orientation="landscape" horizontalDpi="4294967294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10" width="10.28515625" style="1" customWidth="1"/>
    <col min="11" max="11" width="11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Table'!B35</f>
        <v>2006194.49</v>
      </c>
      <c r="C9" s="1">
        <f>'Master Expend Table'!C35</f>
        <v>0</v>
      </c>
      <c r="D9" s="1">
        <f>'Master Expend Table'!D35</f>
        <v>103667.84</v>
      </c>
      <c r="E9" s="1">
        <f>'Master Expend Table'!E35</f>
        <v>0</v>
      </c>
      <c r="G9" s="1">
        <f>'Master Expend Table'!G35</f>
        <v>661621.1</v>
      </c>
      <c r="H9" s="1">
        <f>'Master Expend Table'!H35</f>
        <v>1012063.08</v>
      </c>
      <c r="I9" s="1">
        <f>'Master Expend Table'!I35</f>
        <v>1136103.06</v>
      </c>
      <c r="J9" s="1">
        <f>'Master Expend Table'!J35</f>
        <v>524861.71</v>
      </c>
      <c r="K9" s="1">
        <f>SUM(B9:J9)</f>
        <v>5444511.2800000003</v>
      </c>
    </row>
    <row r="11" spans="1:11" x14ac:dyDescent="0.2">
      <c r="A11" t="s">
        <v>3</v>
      </c>
      <c r="B11" s="1">
        <f>(B9/($K9-$J9))*-$J$11</f>
        <v>214034.48673153721</v>
      </c>
      <c r="C11" s="1">
        <f t="shared" ref="C11:I11" si="0">(C9/($K9-$J9))*-$J$11</f>
        <v>0</v>
      </c>
      <c r="D11" s="1">
        <f t="shared" si="0"/>
        <v>11059.99096078024</v>
      </c>
      <c r="E11" s="1">
        <f t="shared" si="0"/>
        <v>0</v>
      </c>
      <c r="G11" s="1">
        <f t="shared" si="0"/>
        <v>70586.243385233829</v>
      </c>
      <c r="H11" s="1">
        <f t="shared" si="0"/>
        <v>107973.77968461007</v>
      </c>
      <c r="I11" s="1">
        <f t="shared" si="0"/>
        <v>121207.20923783857</v>
      </c>
      <c r="J11" s="1">
        <f>-J9</f>
        <v>-524861.71</v>
      </c>
      <c r="K11" s="1">
        <v>0</v>
      </c>
    </row>
    <row r="12" spans="1:11" x14ac:dyDescent="0.2">
      <c r="A12" t="s">
        <v>4</v>
      </c>
      <c r="B12" s="1">
        <f>+B9+B11</f>
        <v>2220228.9767315374</v>
      </c>
      <c r="C12" s="1">
        <f t="shared" ref="C12:J12" si="1">+C9+C11</f>
        <v>0</v>
      </c>
      <c r="D12" s="1">
        <f t="shared" si="1"/>
        <v>114727.83096078024</v>
      </c>
      <c r="E12" s="1">
        <f t="shared" si="1"/>
        <v>0</v>
      </c>
      <c r="G12" s="1">
        <f t="shared" si="1"/>
        <v>732207.34338523378</v>
      </c>
      <c r="H12" s="1">
        <f t="shared" si="1"/>
        <v>1120036.85968461</v>
      </c>
      <c r="I12" s="1">
        <f t="shared" si="1"/>
        <v>1257310.2692378387</v>
      </c>
      <c r="J12" s="1">
        <f t="shared" si="1"/>
        <v>0</v>
      </c>
      <c r="K12" s="1">
        <f>SUM(B12:J12)</f>
        <v>5444511.2800000003</v>
      </c>
    </row>
    <row r="14" spans="1:11" x14ac:dyDescent="0.2">
      <c r="A14" t="s">
        <v>5</v>
      </c>
      <c r="B14" s="1">
        <f>B$9/($K$9-$J$9-$I$9)*-I14</f>
        <v>666678.45305947319</v>
      </c>
      <c r="C14" s="1">
        <f t="shared" ref="C14:H14" si="2">C$9/($K$9-$J$9-$I$9)*-$I$14</f>
        <v>0</v>
      </c>
      <c r="D14" s="1">
        <f t="shared" si="2"/>
        <v>34449.857951318052</v>
      </c>
      <c r="E14" s="1">
        <f t="shared" si="2"/>
        <v>0</v>
      </c>
      <c r="G14" s="1">
        <f t="shared" si="2"/>
        <v>219863.29523789437</v>
      </c>
      <c r="H14" s="1">
        <f t="shared" si="2"/>
        <v>336318.66298915306</v>
      </c>
      <c r="I14" s="1">
        <f>-I12</f>
        <v>-1257310.2692378387</v>
      </c>
      <c r="K14" s="1">
        <v>0</v>
      </c>
    </row>
    <row r="15" spans="1:11" x14ac:dyDescent="0.2">
      <c r="A15" t="s">
        <v>4</v>
      </c>
      <c r="B15" s="1">
        <f>+B12+B14</f>
        <v>2886907.4297910105</v>
      </c>
      <c r="C15" s="1">
        <f>+C12+C14</f>
        <v>0</v>
      </c>
      <c r="D15" s="1">
        <f>+D12+D14</f>
        <v>149177.6889120983</v>
      </c>
      <c r="E15" s="1">
        <f>+E12+E14</f>
        <v>0</v>
      </c>
      <c r="G15" s="1">
        <f>+G12+G14</f>
        <v>952070.63862312818</v>
      </c>
      <c r="H15" s="1">
        <f>+H12+H14</f>
        <v>1456355.5226737631</v>
      </c>
      <c r="I15" s="1">
        <f>+I12+I14</f>
        <v>0</v>
      </c>
      <c r="J15" s="1">
        <f>+J12+J14</f>
        <v>0</v>
      </c>
      <c r="K15" s="1">
        <f>SUM(B15:J15)</f>
        <v>5444511.2800000003</v>
      </c>
    </row>
    <row r="17" spans="1:11" x14ac:dyDescent="0.2">
      <c r="A17" t="s">
        <v>6</v>
      </c>
      <c r="B17" s="1">
        <f>B$9/($K$9-$J$9-$I$9-$H$9)*-$H$17</f>
        <v>1054212.481822117</v>
      </c>
      <c r="C17" s="1">
        <f>C$9/($K$9-$J$9-$I$9-$H$9)*-$H$17</f>
        <v>0</v>
      </c>
      <c r="D17" s="1">
        <f>D$9/($K$9-$J$9-$I$9-$H$9)*-$H$17</f>
        <v>54475.242274012096</v>
      </c>
      <c r="E17" s="1">
        <f>E$9/($K$9-$J$9-$I$9-$H$9)*-$H$17</f>
        <v>0</v>
      </c>
      <c r="G17" s="1">
        <f>G$9/($K$9-$J$9-$I$9-$H$9)*-$H$17</f>
        <v>347667.79857763392</v>
      </c>
      <c r="H17" s="1">
        <f>-H15</f>
        <v>-1456355.5226737631</v>
      </c>
      <c r="K17" s="1">
        <v>0</v>
      </c>
    </row>
    <row r="18" spans="1:11" x14ac:dyDescent="0.2">
      <c r="A18" t="s">
        <v>4</v>
      </c>
      <c r="B18" s="1">
        <f>+B15+B17</f>
        <v>3941119.9116131272</v>
      </c>
      <c r="C18" s="1">
        <f>+C15+C17</f>
        <v>0</v>
      </c>
      <c r="D18" s="1">
        <f>+D15+D17</f>
        <v>203652.93118611039</v>
      </c>
      <c r="E18" s="1">
        <f>+E15+E17</f>
        <v>0</v>
      </c>
      <c r="G18" s="1">
        <f>+G15+G17</f>
        <v>1299738.4372007621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5444511.2799999993</v>
      </c>
    </row>
    <row r="20" spans="1:11" x14ac:dyDescent="0.2">
      <c r="A20" t="s">
        <v>7</v>
      </c>
      <c r="B20" s="1">
        <f>B$9/($K$9-$J$9-$I$9-$H$9-$G$9)*-$G$20</f>
        <v>1235875.9403763467</v>
      </c>
      <c r="C20" s="1">
        <f>C$9/($K$9-$J$9-$I$9-$H$9-$G$9)*-$G$20</f>
        <v>0</v>
      </c>
      <c r="D20" s="1">
        <f>D$9/($K$9-$J$9-$I$9-$H$9-$G$9)*-$G$20</f>
        <v>63862.496824415386</v>
      </c>
      <c r="E20" s="1">
        <f>E$9/($K$9-$J$9-$I$9-$H$9-$G$9)*-$G$20</f>
        <v>0</v>
      </c>
      <c r="G20" s="1">
        <f>-G18</f>
        <v>-1299738.4372007621</v>
      </c>
      <c r="K20" s="1">
        <f>SUM(B20:J20)</f>
        <v>0</v>
      </c>
    </row>
    <row r="22" spans="1:11" x14ac:dyDescent="0.2">
      <c r="A22" t="s">
        <v>8</v>
      </c>
      <c r="B22" s="1">
        <f>+B20+B18</f>
        <v>5176995.8519894741</v>
      </c>
      <c r="C22" s="1">
        <f t="shared" ref="C22:K22" si="3">+C20+C18</f>
        <v>0</v>
      </c>
      <c r="D22" s="1">
        <f t="shared" si="3"/>
        <v>267515.42801052576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5444511.2799999993</v>
      </c>
    </row>
    <row r="27" spans="1:11" x14ac:dyDescent="0.2">
      <c r="A27" t="s">
        <v>9</v>
      </c>
      <c r="B27" s="1">
        <f>+B9</f>
        <v>2006194.49</v>
      </c>
    </row>
    <row r="28" spans="1:11" x14ac:dyDescent="0.2">
      <c r="A28" t="s">
        <v>10</v>
      </c>
      <c r="B28" s="1">
        <f>+B22-B27</f>
        <v>3170801.3619894739</v>
      </c>
    </row>
    <row r="29" spans="1:11" x14ac:dyDescent="0.2">
      <c r="A29" s="33" t="s">
        <v>73</v>
      </c>
      <c r="B29" s="1">
        <v>552</v>
      </c>
    </row>
    <row r="30" spans="1:11" x14ac:dyDescent="0.2">
      <c r="A30" t="s">
        <v>11</v>
      </c>
      <c r="B30" s="1">
        <f>+B28/B29</f>
        <v>5744.2053659229596</v>
      </c>
    </row>
  </sheetData>
  <phoneticPr fontId="0" type="noConversion"/>
  <pageMargins left="0.52" right="0.4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30"/>
  <sheetViews>
    <sheetView zoomScale="75" workbookViewId="0">
      <selection activeCell="A3" sqref="A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6.855468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Table'!B37</f>
        <v>11928387.01</v>
      </c>
      <c r="C9" s="1">
        <f>'Master Expend Table'!C37</f>
        <v>1727.44</v>
      </c>
      <c r="D9" s="1">
        <f>'Master Expend Table'!D37</f>
        <v>555080.27</v>
      </c>
      <c r="E9" s="1">
        <f>'Master Expend Table'!E37</f>
        <v>252312.83</v>
      </c>
      <c r="G9" s="1">
        <f>'Master Expend Table'!G37</f>
        <v>3480221.41</v>
      </c>
      <c r="H9" s="1">
        <f>'Master Expend Table'!H37</f>
        <v>2570560.06</v>
      </c>
      <c r="I9" s="1">
        <f>'Master Expend Table'!I37</f>
        <v>3634884.59</v>
      </c>
      <c r="J9" s="1">
        <f>'Master Expend Table'!J37</f>
        <v>2530698.2999999998</v>
      </c>
      <c r="K9" s="1">
        <f>SUM(B9:J9)</f>
        <v>24953871.91</v>
      </c>
    </row>
    <row r="11" spans="1:11" x14ac:dyDescent="0.2">
      <c r="A11" t="s">
        <v>3</v>
      </c>
      <c r="B11" s="1">
        <f>(B9/($K9-$J9))*-$J$11</f>
        <v>1346247.8261545724</v>
      </c>
      <c r="C11" s="1">
        <f t="shared" ref="C11:I11" si="0">(C9/($K9-$J9))*-$J$11</f>
        <v>194.96033645310567</v>
      </c>
      <c r="D11" s="1">
        <f t="shared" si="0"/>
        <v>62646.827790071286</v>
      </c>
      <c r="E11" s="1">
        <f t="shared" si="0"/>
        <v>28476.238959521168</v>
      </c>
      <c r="G11" s="1">
        <f t="shared" si="0"/>
        <v>392780.72582833661</v>
      </c>
      <c r="H11" s="1">
        <f t="shared" si="0"/>
        <v>290115.57806379121</v>
      </c>
      <c r="I11" s="1">
        <f t="shared" si="0"/>
        <v>410236.14286725386</v>
      </c>
      <c r="J11" s="1">
        <f>-J9</f>
        <v>-2530698.2999999998</v>
      </c>
      <c r="K11" s="1">
        <v>0</v>
      </c>
    </row>
    <row r="12" spans="1:11" x14ac:dyDescent="0.2">
      <c r="A12" t="s">
        <v>4</v>
      </c>
      <c r="B12" s="1">
        <f>+B9+B11</f>
        <v>13274634.836154573</v>
      </c>
      <c r="C12" s="1">
        <f t="shared" ref="C12:J12" si="1">+C9+C11</f>
        <v>1922.4003364531056</v>
      </c>
      <c r="D12" s="1">
        <f t="shared" si="1"/>
        <v>617727.09779007128</v>
      </c>
      <c r="E12" s="1">
        <f t="shared" si="1"/>
        <v>280789.06895952113</v>
      </c>
      <c r="G12" s="1">
        <f t="shared" si="1"/>
        <v>3873002.1358283367</v>
      </c>
      <c r="H12" s="1">
        <f t="shared" si="1"/>
        <v>2860675.6380637912</v>
      </c>
      <c r="I12" s="1">
        <f t="shared" si="1"/>
        <v>4045120.7328672539</v>
      </c>
      <c r="J12" s="1">
        <f t="shared" si="1"/>
        <v>0</v>
      </c>
      <c r="K12" s="1">
        <f>SUM(B12:J12)</f>
        <v>24953871.910000004</v>
      </c>
    </row>
    <row r="14" spans="1:11" x14ac:dyDescent="0.2">
      <c r="A14" t="s">
        <v>5</v>
      </c>
      <c r="B14" s="1">
        <f>B$9/($K$9-$J$9-$I$9)*-I14</f>
        <v>2568183.0608658283</v>
      </c>
      <c r="C14" s="1">
        <f t="shared" ref="C14:H14" si="2">C$9/($K$9-$J$9-$I$9)*-$I$14</f>
        <v>371.91802570983708</v>
      </c>
      <c r="D14" s="1">
        <f t="shared" si="2"/>
        <v>119508.8443760034</v>
      </c>
      <c r="E14" s="1">
        <f t="shared" si="2"/>
        <v>54322.980592588887</v>
      </c>
      <c r="G14" s="1">
        <f t="shared" si="2"/>
        <v>749292.05983438238</v>
      </c>
      <c r="H14" s="1">
        <f t="shared" si="2"/>
        <v>553441.86917274131</v>
      </c>
      <c r="I14" s="1">
        <f>-I12</f>
        <v>-4045120.7328672539</v>
      </c>
      <c r="K14" s="1">
        <v>0</v>
      </c>
    </row>
    <row r="15" spans="1:11" x14ac:dyDescent="0.2">
      <c r="A15" t="s">
        <v>4</v>
      </c>
      <c r="B15" s="1">
        <f>+B12+B14</f>
        <v>15842817.897020401</v>
      </c>
      <c r="C15" s="1">
        <f>+C12+C14</f>
        <v>2294.3183621629428</v>
      </c>
      <c r="D15" s="1">
        <f>+D12+D14</f>
        <v>737235.94216607464</v>
      </c>
      <c r="E15" s="1">
        <f>+E12+E14</f>
        <v>335112.04955211002</v>
      </c>
      <c r="G15" s="1">
        <f>+G12+G14</f>
        <v>4622294.1956627192</v>
      </c>
      <c r="H15" s="1">
        <f>+H12+H14</f>
        <v>3414117.5072365324</v>
      </c>
      <c r="I15" s="1">
        <f>+I12+I14</f>
        <v>0</v>
      </c>
      <c r="J15" s="1">
        <f>+J12+J14</f>
        <v>0</v>
      </c>
      <c r="K15" s="1">
        <f>SUM(B15:J15)</f>
        <v>24953871.91</v>
      </c>
    </row>
    <row r="17" spans="1:11" x14ac:dyDescent="0.2">
      <c r="A17" t="s">
        <v>6</v>
      </c>
      <c r="B17" s="1">
        <f>B$9/($K$9-$J$9-$I$9-$H$9)*-$H$17</f>
        <v>2511135.5001911339</v>
      </c>
      <c r="C17" s="1">
        <f>C$9/($K$9-$J$9-$I$9-$H$9)*-$H$17</f>
        <v>363.6565366980135</v>
      </c>
      <c r="D17" s="1">
        <f>D$9/($K$9-$J$9-$I$9-$H$9)*-$H$17</f>
        <v>116854.17066734488</v>
      </c>
      <c r="E17" s="1">
        <f>E$9/($K$9-$J$9-$I$9-$H$9)*-$H$17</f>
        <v>53116.29342974264</v>
      </c>
      <c r="G17" s="1">
        <f>G$9/($K$9-$J$9-$I$9-$H$9)*-$H$17</f>
        <v>732647.88641161332</v>
      </c>
      <c r="H17" s="1">
        <f>-H15</f>
        <v>-3414117.5072365324</v>
      </c>
      <c r="K17" s="1">
        <v>0</v>
      </c>
    </row>
    <row r="18" spans="1:11" x14ac:dyDescent="0.2">
      <c r="A18" t="s">
        <v>4</v>
      </c>
      <c r="B18" s="1">
        <f>+B15+B17</f>
        <v>18353953.397211537</v>
      </c>
      <c r="C18" s="1">
        <f>+C15+C17</f>
        <v>2657.9748988609563</v>
      </c>
      <c r="D18" s="1">
        <f>+D15+D17</f>
        <v>854090.11283341958</v>
      </c>
      <c r="E18" s="1">
        <f>+E15+E17</f>
        <v>388228.34298185265</v>
      </c>
      <c r="G18" s="1">
        <f>+G15+G17</f>
        <v>5354942.082074333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24953871.91</v>
      </c>
    </row>
    <row r="20" spans="1:11" x14ac:dyDescent="0.2">
      <c r="A20" t="s">
        <v>7</v>
      </c>
      <c r="B20" s="1">
        <f>B$9/($K$9-$J$9-$I$9-$H$9-$G$9)*-$G$20</f>
        <v>5014781.8417676091</v>
      </c>
      <c r="C20" s="1">
        <f>C$9/($K$9-$J$9-$I$9-$H$9-$G$9)*-$G$20</f>
        <v>726.22851165717157</v>
      </c>
      <c r="D20" s="1">
        <f>D$9/($K$9-$J$9-$I$9-$H$9-$G$9)*-$G$20</f>
        <v>233359.83787127832</v>
      </c>
      <c r="E20" s="1">
        <f>E$9/($K$9-$J$9-$I$9-$H$9-$G$9)*-$G$20</f>
        <v>106074.17392378834</v>
      </c>
      <c r="G20" s="1">
        <f>-G18</f>
        <v>-5354942.082074333</v>
      </c>
      <c r="K20" s="1">
        <f>SUM(B20:J20)</f>
        <v>0</v>
      </c>
    </row>
    <row r="22" spans="1:11" x14ac:dyDescent="0.2">
      <c r="A22" t="s">
        <v>8</v>
      </c>
      <c r="B22" s="1">
        <f>+B20+B18</f>
        <v>23368735.238979146</v>
      </c>
      <c r="C22" s="1">
        <f t="shared" ref="C22:K22" si="3">+C20+C18</f>
        <v>3384.2034105181278</v>
      </c>
      <c r="D22" s="1">
        <f t="shared" si="3"/>
        <v>1087449.950704698</v>
      </c>
      <c r="E22" s="1">
        <f t="shared" si="3"/>
        <v>494302.51690564101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24953871.91</v>
      </c>
    </row>
    <row r="27" spans="1:11" x14ac:dyDescent="0.2">
      <c r="A27" t="s">
        <v>9</v>
      </c>
      <c r="B27" s="1">
        <f>B9</f>
        <v>11928387.01</v>
      </c>
    </row>
    <row r="28" spans="1:11" x14ac:dyDescent="0.2">
      <c r="A28" t="s">
        <v>10</v>
      </c>
      <c r="B28" s="1">
        <f>+B22-B27</f>
        <v>11440348.228979146</v>
      </c>
    </row>
    <row r="29" spans="1:11" x14ac:dyDescent="0.2">
      <c r="A29" s="33" t="s">
        <v>73</v>
      </c>
      <c r="B29" s="1">
        <v>2299</v>
      </c>
    </row>
    <row r="30" spans="1:11" x14ac:dyDescent="0.2">
      <c r="A30" t="s">
        <v>11</v>
      </c>
      <c r="B30" s="1">
        <f>+B28/B29</f>
        <v>4976.2280247843173</v>
      </c>
    </row>
  </sheetData>
  <phoneticPr fontId="0" type="noConversion"/>
  <pageMargins left="0.51" right="0.55000000000000004" top="1" bottom="0.62" header="0.5" footer="0.5"/>
  <pageSetup scale="97" orientation="landscape" horizontalDpi="4294967294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30"/>
  <sheetViews>
    <sheetView zoomScale="75" workbookViewId="0">
      <selection activeCell="B3" sqref="B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Table'!B38</f>
        <v>3274838.2</v>
      </c>
      <c r="C9" s="1">
        <f>'Master Expend Table'!C38</f>
        <v>12186.79</v>
      </c>
      <c r="D9" s="1">
        <f>'Master Expend Table'!D38</f>
        <v>256419.67</v>
      </c>
      <c r="E9" s="1">
        <f>'Master Expend Table'!E38</f>
        <v>0</v>
      </c>
      <c r="G9" s="1">
        <f>'Master Expend Table'!G38</f>
        <v>1089211.73</v>
      </c>
      <c r="H9" s="1">
        <f>'Master Expend Table'!H38</f>
        <v>867933.05</v>
      </c>
      <c r="I9" s="1">
        <f>'Master Expend Table'!I38</f>
        <v>1420959.91</v>
      </c>
      <c r="J9" s="1">
        <f>'Master Expend Table'!J38</f>
        <v>588280.88</v>
      </c>
      <c r="K9" s="1">
        <f>SUM(B9:J9)</f>
        <v>7509830.2300000004</v>
      </c>
    </row>
    <row r="11" spans="1:11" x14ac:dyDescent="0.2">
      <c r="A11" t="s">
        <v>3</v>
      </c>
      <c r="B11" s="1">
        <f>(B9/($K9-$J9))*-$J$11</f>
        <v>278337.20468288159</v>
      </c>
      <c r="C11" s="1">
        <f t="shared" ref="C11:I11" si="0">(C9/($K9-$J9))*-$J$11</f>
        <v>1035.7876803370909</v>
      </c>
      <c r="D11" s="1">
        <f t="shared" si="0"/>
        <v>21793.789437752053</v>
      </c>
      <c r="E11" s="1">
        <f t="shared" si="0"/>
        <v>0</v>
      </c>
      <c r="G11" s="1">
        <f t="shared" si="0"/>
        <v>92575.000571327619</v>
      </c>
      <c r="H11" s="1">
        <f t="shared" si="0"/>
        <v>73767.937295005206</v>
      </c>
      <c r="I11" s="1">
        <f t="shared" si="0"/>
        <v>120771.16033269643</v>
      </c>
      <c r="J11" s="1">
        <f>-J9</f>
        <v>-588280.88</v>
      </c>
      <c r="K11" s="1">
        <v>0</v>
      </c>
    </row>
    <row r="12" spans="1:11" x14ac:dyDescent="0.2">
      <c r="A12" t="s">
        <v>4</v>
      </c>
      <c r="B12" s="1">
        <f>+B9+B11</f>
        <v>3553175.4046828817</v>
      </c>
      <c r="C12" s="1">
        <f t="shared" ref="C12:J12" si="1">+C9+C11</f>
        <v>13222.577680337092</v>
      </c>
      <c r="D12" s="1">
        <f t="shared" si="1"/>
        <v>278213.45943775208</v>
      </c>
      <c r="E12" s="1">
        <f t="shared" si="1"/>
        <v>0</v>
      </c>
      <c r="G12" s="1">
        <f t="shared" si="1"/>
        <v>1181786.7305713275</v>
      </c>
      <c r="H12" s="1">
        <f t="shared" si="1"/>
        <v>941700.98729500524</v>
      </c>
      <c r="I12" s="1">
        <f t="shared" si="1"/>
        <v>1541731.0703326964</v>
      </c>
      <c r="J12" s="1">
        <f t="shared" si="1"/>
        <v>0</v>
      </c>
      <c r="K12" s="1">
        <f>SUM(B12:J12)</f>
        <v>7509830.2300000004</v>
      </c>
    </row>
    <row r="14" spans="1:11" x14ac:dyDescent="0.2">
      <c r="A14" t="s">
        <v>5</v>
      </c>
      <c r="B14" s="1">
        <f>B$9/($K$9-$J$9-$I$9)*-I14</f>
        <v>917887.04798378865</v>
      </c>
      <c r="C14" s="1">
        <f t="shared" ref="C14:H14" si="2">C$9/($K$9-$J$9-$I$9)*-$I$14</f>
        <v>3415.7707997599255</v>
      </c>
      <c r="D14" s="1">
        <f t="shared" si="2"/>
        <v>71870.510714476593</v>
      </c>
      <c r="E14" s="1">
        <f t="shared" si="2"/>
        <v>0</v>
      </c>
      <c r="G14" s="1">
        <f t="shared" si="2"/>
        <v>305289.38482487941</v>
      </c>
      <c r="H14" s="1">
        <f t="shared" si="2"/>
        <v>243268.35600979187</v>
      </c>
      <c r="I14" s="1">
        <f>-I12</f>
        <v>-1541731.0703326964</v>
      </c>
      <c r="K14" s="1">
        <v>0</v>
      </c>
    </row>
    <row r="15" spans="1:11" x14ac:dyDescent="0.2">
      <c r="A15" t="s">
        <v>4</v>
      </c>
      <c r="B15" s="1">
        <f>+B12+B14</f>
        <v>4471062.4526666701</v>
      </c>
      <c r="C15" s="1">
        <f>+C12+C14</f>
        <v>16638.348480097018</v>
      </c>
      <c r="D15" s="1">
        <f>+D12+D14</f>
        <v>350083.97015222866</v>
      </c>
      <c r="E15" s="1">
        <f>+E12+E14</f>
        <v>0</v>
      </c>
      <c r="G15" s="1">
        <f>+G12+G14</f>
        <v>1487076.115396207</v>
      </c>
      <c r="H15" s="1">
        <f>+H12+H14</f>
        <v>1184969.3433047971</v>
      </c>
      <c r="I15" s="1">
        <f>+I12+I14</f>
        <v>0</v>
      </c>
      <c r="J15" s="1">
        <f>+J12+J14</f>
        <v>0</v>
      </c>
      <c r="K15" s="1">
        <f>SUM(B15:J15)</f>
        <v>7509830.2300000004</v>
      </c>
    </row>
    <row r="17" spans="1:11" x14ac:dyDescent="0.2">
      <c r="A17" t="s">
        <v>6</v>
      </c>
      <c r="B17" s="1">
        <f>B$9/($K$9-$J$9-$I$9-$H$9)*-$H$17</f>
        <v>837658.25578172517</v>
      </c>
      <c r="C17" s="1">
        <f>C$9/($K$9-$J$9-$I$9-$H$9)*-$H$17</f>
        <v>3117.2120976780384</v>
      </c>
      <c r="D17" s="1">
        <f>D$9/($K$9-$J$9-$I$9-$H$9)*-$H$17</f>
        <v>65588.600230791722</v>
      </c>
      <c r="E17" s="1">
        <f>E$9/($K$9-$J$9-$I$9-$H$9)*-$H$17</f>
        <v>0</v>
      </c>
      <c r="G17" s="1">
        <f>G$9/($K$9-$J$9-$I$9-$H$9)*-$H$17</f>
        <v>278605.27519460209</v>
      </c>
      <c r="H17" s="1">
        <f>-H15</f>
        <v>-1184969.3433047971</v>
      </c>
      <c r="K17" s="1">
        <v>0</v>
      </c>
    </row>
    <row r="18" spans="1:11" x14ac:dyDescent="0.2">
      <c r="A18" t="s">
        <v>4</v>
      </c>
      <c r="B18" s="1">
        <f>+B15+B17</f>
        <v>5308720.7084483951</v>
      </c>
      <c r="C18" s="1">
        <f>+C15+C17</f>
        <v>19755.560577775057</v>
      </c>
      <c r="D18" s="1">
        <f>+D15+D17</f>
        <v>415672.57038302039</v>
      </c>
      <c r="E18" s="1">
        <f>+E15+E17</f>
        <v>0</v>
      </c>
      <c r="G18" s="1">
        <f>+G15+G17</f>
        <v>1765681.3905908091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7509830.2300000004</v>
      </c>
    </row>
    <row r="20" spans="1:11" x14ac:dyDescent="0.2">
      <c r="A20" t="s">
        <v>7</v>
      </c>
      <c r="B20" s="1">
        <f>B$9/($K$9-$J$9-$I$9-$H$9-$G$9)*-$G$20</f>
        <v>1631836.0865655234</v>
      </c>
      <c r="C20" s="1">
        <f>C$9/($K$9-$J$9-$I$9-$H$9-$G$9)*-$G$20</f>
        <v>6072.6187026265461</v>
      </c>
      <c r="D20" s="1">
        <f>D$9/($K$9-$J$9-$I$9-$H$9-$G$9)*-$G$20</f>
        <v>127772.68532265897</v>
      </c>
      <c r="E20" s="1">
        <f>E$9/($K$9-$J$9-$I$9-$H$9-$G$9)*-$G$20</f>
        <v>0</v>
      </c>
      <c r="G20" s="1">
        <f>-G18</f>
        <v>-1765681.3905908091</v>
      </c>
      <c r="K20" s="1">
        <f>SUM(B20:J20)</f>
        <v>0</v>
      </c>
    </row>
    <row r="22" spans="1:11" x14ac:dyDescent="0.2">
      <c r="A22" t="s">
        <v>8</v>
      </c>
      <c r="B22" s="1">
        <f>+B20+B18</f>
        <v>6940556.7950139185</v>
      </c>
      <c r="C22" s="1">
        <f t="shared" ref="C22:K22" si="3">+C20+C18</f>
        <v>25828.179280401604</v>
      </c>
      <c r="D22" s="1">
        <f t="shared" si="3"/>
        <v>543445.2557056793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7509830.2300000004</v>
      </c>
    </row>
    <row r="27" spans="1:11" x14ac:dyDescent="0.2">
      <c r="A27" t="s">
        <v>9</v>
      </c>
      <c r="B27" s="1">
        <f>+B9</f>
        <v>3274838.2</v>
      </c>
    </row>
    <row r="28" spans="1:11" x14ac:dyDescent="0.2">
      <c r="A28" t="s">
        <v>10</v>
      </c>
      <c r="B28" s="1">
        <f>+B22-B27</f>
        <v>3665718.5950139184</v>
      </c>
    </row>
    <row r="29" spans="1:11" x14ac:dyDescent="0.2">
      <c r="A29" s="33" t="s">
        <v>73</v>
      </c>
      <c r="B29" s="1">
        <v>723</v>
      </c>
    </row>
    <row r="30" spans="1:11" x14ac:dyDescent="0.2">
      <c r="A30" t="s">
        <v>11</v>
      </c>
      <c r="B30" s="1">
        <f>+B28/B29</f>
        <v>5070.1502005725015</v>
      </c>
    </row>
  </sheetData>
  <phoneticPr fontId="0" type="noConversion"/>
  <pageMargins left="0.56000000000000005" right="0.55000000000000004" top="1" bottom="0.55000000000000004" header="0.5" footer="0.5"/>
  <pageSetup scale="97" orientation="landscape" horizontalDpi="4294967294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31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Table'!B39</f>
        <v>16758732.449999999</v>
      </c>
      <c r="C9" s="1">
        <f>'Master Expend Table'!C39</f>
        <v>0</v>
      </c>
      <c r="D9" s="1">
        <f>'Master Expend Table'!D39</f>
        <v>1839314.92</v>
      </c>
      <c r="E9" s="1">
        <f>'Master Expend Table'!E39</f>
        <v>1672.58</v>
      </c>
      <c r="G9" s="1">
        <f>'Master Expend Table'!G39</f>
        <v>3259413.03</v>
      </c>
      <c r="H9" s="1">
        <f>'Master Expend Table'!H39</f>
        <v>3074462.09</v>
      </c>
      <c r="I9" s="1">
        <f>'Master Expend Table'!I39</f>
        <v>3848204.27</v>
      </c>
      <c r="J9" s="1">
        <f>'Master Expend Table'!J39</f>
        <v>3321789.86</v>
      </c>
      <c r="K9" s="1">
        <f>SUM(B9:J9)</f>
        <v>32103589.199999996</v>
      </c>
    </row>
    <row r="11" spans="1:11" x14ac:dyDescent="0.2">
      <c r="A11" t="s">
        <v>3</v>
      </c>
      <c r="B11" s="1">
        <f>(B9/($K9-$J9))*-$J$11</f>
        <v>1934173.2899060287</v>
      </c>
      <c r="C11" s="1">
        <f t="shared" ref="C11:I11" si="0">(C9/($K9-$J9))*-$J$11</f>
        <v>0</v>
      </c>
      <c r="D11" s="1">
        <f t="shared" si="0"/>
        <v>212280.60061246721</v>
      </c>
      <c r="E11" s="1">
        <f t="shared" si="0"/>
        <v>193.03724615706392</v>
      </c>
      <c r="G11" s="1">
        <f t="shared" si="0"/>
        <v>376178.18902512983</v>
      </c>
      <c r="H11" s="1">
        <f t="shared" si="0"/>
        <v>354832.47155166941</v>
      </c>
      <c r="I11" s="1">
        <f t="shared" si="0"/>
        <v>444132.27165854815</v>
      </c>
      <c r="J11" s="1">
        <f>-J9</f>
        <v>-3321789.86</v>
      </c>
      <c r="K11" s="1">
        <v>0</v>
      </c>
    </row>
    <row r="12" spans="1:11" x14ac:dyDescent="0.2">
      <c r="A12" t="s">
        <v>4</v>
      </c>
      <c r="B12" s="1">
        <f>+B9+B11</f>
        <v>18692905.739906028</v>
      </c>
      <c r="C12" s="1">
        <f t="shared" ref="C12:J12" si="1">+C9+C11</f>
        <v>0</v>
      </c>
      <c r="D12" s="1">
        <f t="shared" si="1"/>
        <v>2051595.5206124671</v>
      </c>
      <c r="E12" s="1">
        <f t="shared" si="1"/>
        <v>1865.6172461570638</v>
      </c>
      <c r="G12" s="1">
        <f t="shared" si="1"/>
        <v>3635591.2190251295</v>
      </c>
      <c r="H12" s="1">
        <f t="shared" si="1"/>
        <v>3429294.5615516691</v>
      </c>
      <c r="I12" s="1">
        <f t="shared" si="1"/>
        <v>4292336.5416585486</v>
      </c>
      <c r="J12" s="1">
        <f t="shared" si="1"/>
        <v>0</v>
      </c>
      <c r="K12" s="1">
        <f>SUM(B12:J12)</f>
        <v>32103589.200000003</v>
      </c>
    </row>
    <row r="14" spans="1:11" x14ac:dyDescent="0.2">
      <c r="A14" t="s">
        <v>5</v>
      </c>
      <c r="B14" s="1">
        <f>B$9/($K$9-$J$9-$I$9)*-I14</f>
        <v>2885027.9907515119</v>
      </c>
      <c r="C14" s="1">
        <f t="shared" ref="C14:H14" si="2">C$9/($K$9-$J$9-$I$9)*-$I$14</f>
        <v>0</v>
      </c>
      <c r="D14" s="1">
        <f t="shared" si="2"/>
        <v>316639.40240342444</v>
      </c>
      <c r="E14" s="1">
        <f t="shared" si="2"/>
        <v>287.93586455109039</v>
      </c>
      <c r="G14" s="1">
        <f t="shared" si="2"/>
        <v>561110.32579735445</v>
      </c>
      <c r="H14" s="1">
        <f t="shared" si="2"/>
        <v>529270.88684170705</v>
      </c>
      <c r="I14" s="1">
        <f>-I12</f>
        <v>-4292336.5416585486</v>
      </c>
      <c r="K14" s="1">
        <v>0</v>
      </c>
    </row>
    <row r="15" spans="1:11" x14ac:dyDescent="0.2">
      <c r="A15" t="s">
        <v>4</v>
      </c>
      <c r="B15" s="1">
        <f>+B12+B14</f>
        <v>21577933.73065754</v>
      </c>
      <c r="C15" s="1">
        <f>+C12+C14</f>
        <v>0</v>
      </c>
      <c r="D15" s="1">
        <f>+D12+D14</f>
        <v>2368234.9230158916</v>
      </c>
      <c r="E15" s="1">
        <f>+E12+E14</f>
        <v>2153.5531107081542</v>
      </c>
      <c r="G15" s="1">
        <f>+G12+G14</f>
        <v>4196701.5448224843</v>
      </c>
      <c r="H15" s="1">
        <f>+H12+H14</f>
        <v>3958565.4483933761</v>
      </c>
      <c r="I15" s="1">
        <f>+I12+I14</f>
        <v>0</v>
      </c>
      <c r="J15" s="1">
        <f>+J12+J14</f>
        <v>0</v>
      </c>
      <c r="K15" s="1">
        <f>SUM(B15:J15)</f>
        <v>32103589.199999999</v>
      </c>
    </row>
    <row r="17" spans="1:11" x14ac:dyDescent="0.2">
      <c r="A17" t="s">
        <v>6</v>
      </c>
      <c r="B17" s="1">
        <f>B$9/($K$9-$J$9-$I$9-$H$9)*-$H$17</f>
        <v>3034911.7367160497</v>
      </c>
      <c r="C17" s="1">
        <f>C$9/($K$9-$J$9-$I$9-$H$9)*-$H$17</f>
        <v>0</v>
      </c>
      <c r="D17" s="1">
        <f>D$9/($K$9-$J$9-$I$9-$H$9)*-$H$17</f>
        <v>333089.53734295949</v>
      </c>
      <c r="E17" s="1">
        <f>E$9/($K$9-$J$9-$I$9-$H$9)*-$H$17</f>
        <v>302.89478561348659</v>
      </c>
      <c r="G17" s="1">
        <f>G$9/($K$9-$J$9-$I$9-$H$9)*-$H$17</f>
        <v>590261.27954875387</v>
      </c>
      <c r="H17" s="1">
        <f>-H15</f>
        <v>-3958565.4483933761</v>
      </c>
      <c r="K17" s="1">
        <v>0</v>
      </c>
    </row>
    <row r="18" spans="1:11" x14ac:dyDescent="0.2">
      <c r="A18" t="s">
        <v>4</v>
      </c>
      <c r="B18" s="1">
        <f>+B15+B17</f>
        <v>24612845.467373591</v>
      </c>
      <c r="C18" s="1">
        <f>+C15+C17</f>
        <v>0</v>
      </c>
      <c r="D18" s="1">
        <f>+D15+D17</f>
        <v>2701324.4603588511</v>
      </c>
      <c r="E18" s="1">
        <f>+E15+E17</f>
        <v>2456.4478963216407</v>
      </c>
      <c r="G18" s="1">
        <f>+G15+G17</f>
        <v>4786962.8243712382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32103589.199999999</v>
      </c>
    </row>
    <row r="20" spans="1:11" x14ac:dyDescent="0.2">
      <c r="A20" t="s">
        <v>7</v>
      </c>
      <c r="B20" s="1">
        <f>B$9/($K$9-$J$9-$I$9-$H$9-$G$9)*-$G$20</f>
        <v>4313152.5333387582</v>
      </c>
      <c r="C20" s="1">
        <f>C$9/($K$9-$J$9-$I$9-$H$9-$G$9)*-$G$20</f>
        <v>0</v>
      </c>
      <c r="D20" s="1">
        <f>D$9/($K$9-$J$9-$I$9-$H$9-$G$9)*-$G$20</f>
        <v>473379.82335327362</v>
      </c>
      <c r="E20" s="1">
        <f>E$9/($K$9-$J$9-$I$9-$H$9-$G$9)*-$G$20</f>
        <v>430.46767920754894</v>
      </c>
      <c r="G20" s="1">
        <f>-G18</f>
        <v>-4786962.8243712382</v>
      </c>
      <c r="K20" s="1">
        <f>SUM(B20:J20)</f>
        <v>0</v>
      </c>
    </row>
    <row r="22" spans="1:11" x14ac:dyDescent="0.2">
      <c r="A22" t="s">
        <v>8</v>
      </c>
      <c r="B22" s="1">
        <f>+B20+B18</f>
        <v>28925998.00071235</v>
      </c>
      <c r="C22" s="1">
        <f t="shared" ref="C22:K22" si="3">+C20+C18</f>
        <v>0</v>
      </c>
      <c r="D22" s="1">
        <f t="shared" si="3"/>
        <v>3174704.2837121249</v>
      </c>
      <c r="E22" s="1">
        <f t="shared" si="3"/>
        <v>2886.9155755291895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32103589.199999999</v>
      </c>
    </row>
    <row r="27" spans="1:11" x14ac:dyDescent="0.2">
      <c r="A27" t="s">
        <v>9</v>
      </c>
      <c r="B27" s="1">
        <f>+B9</f>
        <v>16758732.449999999</v>
      </c>
    </row>
    <row r="28" spans="1:11" x14ac:dyDescent="0.2">
      <c r="A28" t="s">
        <v>10</v>
      </c>
      <c r="B28" s="1">
        <f>+B22-B27</f>
        <v>12167265.550712351</v>
      </c>
    </row>
    <row r="29" spans="1:11" x14ac:dyDescent="0.2">
      <c r="A29" s="33" t="s">
        <v>73</v>
      </c>
      <c r="B29" s="1">
        <v>2860</v>
      </c>
    </row>
    <row r="30" spans="1:11" x14ac:dyDescent="0.2">
      <c r="A30" t="s">
        <v>11</v>
      </c>
      <c r="B30" s="1">
        <f>+B28/B29</f>
        <v>4254.2886540952277</v>
      </c>
    </row>
  </sheetData>
  <phoneticPr fontId="0" type="noConversion"/>
  <pageMargins left="0.59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30"/>
  <sheetViews>
    <sheetView zoomScale="75" workbookViewId="0">
      <selection activeCell="A3" sqref="A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5.285156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Table'!B40</f>
        <v>10354345.119999999</v>
      </c>
      <c r="C9" s="1">
        <f>'Master Expend Table'!C40</f>
        <v>0</v>
      </c>
      <c r="D9" s="1">
        <f>'Master Expend Table'!D40</f>
        <v>1316735.04</v>
      </c>
      <c r="E9" s="1">
        <f>'Master Expend Table'!E40</f>
        <v>82043.78</v>
      </c>
      <c r="G9" s="1">
        <f>'Master Expend Table'!G40</f>
        <v>3337669.46</v>
      </c>
      <c r="H9" s="1">
        <f>'Master Expend Table'!H40</f>
        <v>2979192.97</v>
      </c>
      <c r="I9" s="1">
        <f>'Master Expend Table'!I40</f>
        <v>3476945.11</v>
      </c>
      <c r="J9" s="1">
        <f>'Master Expend Table'!J40</f>
        <v>2461448.64</v>
      </c>
      <c r="K9" s="1">
        <f>SUM(B9:J9)</f>
        <v>24008380.119999997</v>
      </c>
    </row>
    <row r="11" spans="1:11" x14ac:dyDescent="0.2">
      <c r="A11" t="s">
        <v>3</v>
      </c>
      <c r="B11" s="1">
        <f>(B9/($K9-$J9))*-$J$11</f>
        <v>1182845.3966808012</v>
      </c>
      <c r="C11" s="1">
        <f t="shared" ref="C11:I11" si="0">(C9/($K9-$J9))*-$J$11</f>
        <v>0</v>
      </c>
      <c r="D11" s="1">
        <f t="shared" si="0"/>
        <v>150419.36140451059</v>
      </c>
      <c r="E11" s="1">
        <f t="shared" si="0"/>
        <v>9372.4041814913326</v>
      </c>
      <c r="G11" s="1">
        <f t="shared" si="0"/>
        <v>381284.08032077411</v>
      </c>
      <c r="H11" s="1">
        <f t="shared" si="0"/>
        <v>340332.93748164194</v>
      </c>
      <c r="I11" s="1">
        <f t="shared" si="0"/>
        <v>397194.45993078139</v>
      </c>
      <c r="J11" s="1">
        <f>-J9</f>
        <v>-2461448.64</v>
      </c>
      <c r="K11" s="1">
        <v>0</v>
      </c>
    </row>
    <row r="12" spans="1:11" x14ac:dyDescent="0.2">
      <c r="A12" t="s">
        <v>4</v>
      </c>
      <c r="B12" s="1">
        <f>+B9+B11</f>
        <v>11537190.516680799</v>
      </c>
      <c r="C12" s="1">
        <f t="shared" ref="C12:J12" si="1">+C9+C11</f>
        <v>0</v>
      </c>
      <c r="D12" s="1">
        <f t="shared" si="1"/>
        <v>1467154.4014045107</v>
      </c>
      <c r="E12" s="1">
        <f t="shared" si="1"/>
        <v>91416.184181491335</v>
      </c>
      <c r="G12" s="1">
        <f t="shared" si="1"/>
        <v>3718953.5403207741</v>
      </c>
      <c r="H12" s="1">
        <f t="shared" si="1"/>
        <v>3319525.907481642</v>
      </c>
      <c r="I12" s="1">
        <f t="shared" si="1"/>
        <v>3874139.5699307811</v>
      </c>
      <c r="J12" s="1">
        <f t="shared" si="1"/>
        <v>0</v>
      </c>
      <c r="K12" s="1">
        <f>SUM(B12:J12)</f>
        <v>24008380.119999997</v>
      </c>
    </row>
    <row r="14" spans="1:11" x14ac:dyDescent="0.2">
      <c r="A14" t="s">
        <v>5</v>
      </c>
      <c r="B14" s="1">
        <f>B$9/($K$9-$J$9-$I$9)*-I14</f>
        <v>2219934.0568795172</v>
      </c>
      <c r="C14" s="1">
        <f t="shared" ref="C14:H14" si="2">C$9/($K$9-$J$9-$I$9)*-$I$14</f>
        <v>0</v>
      </c>
      <c r="D14" s="1">
        <f t="shared" si="2"/>
        <v>282303.21911296441</v>
      </c>
      <c r="E14" s="1">
        <f t="shared" si="2"/>
        <v>17589.889004697441</v>
      </c>
      <c r="G14" s="1">
        <f t="shared" si="2"/>
        <v>715584.23241552804</v>
      </c>
      <c r="H14" s="1">
        <f t="shared" si="2"/>
        <v>638728.17251807416</v>
      </c>
      <c r="I14" s="1">
        <f>-I12</f>
        <v>-3874139.5699307811</v>
      </c>
      <c r="K14" s="1">
        <v>0</v>
      </c>
    </row>
    <row r="15" spans="1:11" x14ac:dyDescent="0.2">
      <c r="A15" t="s">
        <v>4</v>
      </c>
      <c r="B15" s="1">
        <f>+B12+B14</f>
        <v>13757124.573560316</v>
      </c>
      <c r="C15" s="1">
        <f>+C12+C14</f>
        <v>0</v>
      </c>
      <c r="D15" s="1">
        <f>+D12+D14</f>
        <v>1749457.6205174751</v>
      </c>
      <c r="E15" s="1">
        <f>+E12+E14</f>
        <v>109006.07318618878</v>
      </c>
      <c r="G15" s="1">
        <f>+G12+G14</f>
        <v>4434537.7727363016</v>
      </c>
      <c r="H15" s="1">
        <f>+H12+H14</f>
        <v>3958254.079999716</v>
      </c>
      <c r="I15" s="1">
        <f>+I12+I14</f>
        <v>0</v>
      </c>
      <c r="J15" s="1">
        <f>+J12+J14</f>
        <v>0</v>
      </c>
      <c r="K15" s="1">
        <f>SUM(B15:J15)</f>
        <v>24008380.119999997</v>
      </c>
    </row>
    <row r="17" spans="1:11" x14ac:dyDescent="0.2">
      <c r="A17" t="s">
        <v>6</v>
      </c>
      <c r="B17" s="1">
        <f>B$9/($K$9-$J$9-$I$9-$H$9)*-$H$17</f>
        <v>2715902.8508709925</v>
      </c>
      <c r="C17" s="1">
        <f>C$9/($K$9-$J$9-$I$9-$H$9)*-$H$17</f>
        <v>0</v>
      </c>
      <c r="D17" s="1">
        <f>D$9/($K$9-$J$9-$I$9-$H$9)*-$H$17</f>
        <v>345374.27597137407</v>
      </c>
      <c r="E17" s="1">
        <f>E$9/($K$9-$J$9-$I$9-$H$9)*-$H$17</f>
        <v>21519.75169997352</v>
      </c>
      <c r="G17" s="1">
        <f>G$9/($K$9-$J$9-$I$9-$H$9)*-$H$17</f>
        <v>875457.20145737671</v>
      </c>
      <c r="H17" s="1">
        <f>-H15</f>
        <v>-3958254.079999716</v>
      </c>
      <c r="K17" s="1">
        <v>0</v>
      </c>
    </row>
    <row r="18" spans="1:11" x14ac:dyDescent="0.2">
      <c r="A18" t="s">
        <v>4</v>
      </c>
      <c r="B18" s="1">
        <f>+B15+B17</f>
        <v>16473027.424431309</v>
      </c>
      <c r="C18" s="1">
        <f>+C15+C17</f>
        <v>0</v>
      </c>
      <c r="D18" s="1">
        <f>+D15+D17</f>
        <v>2094831.8964888491</v>
      </c>
      <c r="E18" s="1">
        <f>+E15+E17</f>
        <v>130525.8248861623</v>
      </c>
      <c r="G18" s="1">
        <f>+G15+G17</f>
        <v>5309994.9741936782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24008380.119999997</v>
      </c>
    </row>
    <row r="20" spans="1:11" x14ac:dyDescent="0.2">
      <c r="A20" t="s">
        <v>7</v>
      </c>
      <c r="B20" s="1">
        <f>B$9/($K$9-$J$9-$I$9-$H$9-$G$9)*-$G$20</f>
        <v>4678034.6084112544</v>
      </c>
      <c r="C20" s="1">
        <f>C$9/($K$9-$J$9-$I$9-$H$9-$G$9)*-$G$20</f>
        <v>0</v>
      </c>
      <c r="D20" s="1">
        <f>D$9/($K$9-$J$9-$I$9-$H$9-$G$9)*-$G$20</f>
        <v>594893.44964269258</v>
      </c>
      <c r="E20" s="1">
        <f>E$9/($K$9-$J$9-$I$9-$H$9-$G$9)*-$G$20</f>
        <v>37066.916139731598</v>
      </c>
      <c r="G20" s="1">
        <f>-G18</f>
        <v>-5309994.9741936782</v>
      </c>
      <c r="K20" s="1">
        <f>SUM(B20:J20)</f>
        <v>0</v>
      </c>
    </row>
    <row r="22" spans="1:11" x14ac:dyDescent="0.2">
      <c r="A22" t="s">
        <v>8</v>
      </c>
      <c r="B22" s="1">
        <f>+B20+B18</f>
        <v>21151062.032842562</v>
      </c>
      <c r="C22" s="1">
        <f t="shared" ref="C22:K22" si="3">+C20+C18</f>
        <v>0</v>
      </c>
      <c r="D22" s="1">
        <f t="shared" si="3"/>
        <v>2689725.3461315418</v>
      </c>
      <c r="E22" s="1">
        <f t="shared" si="3"/>
        <v>167592.74102589389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24008380.119999997</v>
      </c>
    </row>
    <row r="27" spans="1:11" x14ac:dyDescent="0.2">
      <c r="A27" t="s">
        <v>9</v>
      </c>
      <c r="B27" s="1">
        <f>+B9</f>
        <v>10354345.119999999</v>
      </c>
    </row>
    <row r="28" spans="1:11" x14ac:dyDescent="0.2">
      <c r="A28" t="s">
        <v>10</v>
      </c>
      <c r="B28" s="1">
        <f>+B22-B27</f>
        <v>10796716.912842562</v>
      </c>
    </row>
    <row r="29" spans="1:11" x14ac:dyDescent="0.2">
      <c r="A29" s="33" t="s">
        <v>73</v>
      </c>
      <c r="B29" s="1">
        <v>2078</v>
      </c>
    </row>
    <row r="30" spans="1:11" x14ac:dyDescent="0.2">
      <c r="A30" t="s">
        <v>11</v>
      </c>
      <c r="B30" s="1">
        <f>+B28/B29</f>
        <v>5195.7251746114352</v>
      </c>
    </row>
  </sheetData>
  <phoneticPr fontId="0" type="noConversion"/>
  <pageMargins left="0.51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30"/>
  <sheetViews>
    <sheetView zoomScale="75" workbookViewId="0">
      <selection activeCell="B3" sqref="B3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5703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116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Table'!B41</f>
        <v>18927872.460000001</v>
      </c>
      <c r="C9" s="1">
        <f>'Master Expend Table'!C41</f>
        <v>0</v>
      </c>
      <c r="D9" s="1">
        <f>'Master Expend Table'!D41</f>
        <v>742338</v>
      </c>
      <c r="E9" s="1">
        <f>'Master Expend Table'!E41</f>
        <v>151416.93</v>
      </c>
      <c r="G9" s="1">
        <f>'Master Expend Table'!G41</f>
        <v>6308854.7300000004</v>
      </c>
      <c r="H9" s="1">
        <f>'Master Expend Table'!H41</f>
        <v>3098460.43</v>
      </c>
      <c r="I9" s="1">
        <f>'Master Expend Table'!I41</f>
        <v>5190236.58</v>
      </c>
      <c r="J9" s="1">
        <f>'Master Expend Table'!J41</f>
        <v>4949630.18</v>
      </c>
      <c r="K9" s="1">
        <f>SUM(B9:J9)</f>
        <v>39368809.310000002</v>
      </c>
    </row>
    <row r="11" spans="1:11" x14ac:dyDescent="0.2">
      <c r="A11" t="s">
        <v>3</v>
      </c>
      <c r="B11" s="1">
        <f>(B9/($K9-$J9))*-$J$11</f>
        <v>2721911.7695212397</v>
      </c>
      <c r="C11" s="1">
        <f t="shared" ref="C11:I11" si="0">(C9/($K9-$J9))*-$J$11</f>
        <v>0</v>
      </c>
      <c r="D11" s="1">
        <f t="shared" si="0"/>
        <v>106751.48743911488</v>
      </c>
      <c r="E11" s="1">
        <f t="shared" si="0"/>
        <v>21774.424185430809</v>
      </c>
      <c r="G11" s="1">
        <f t="shared" si="0"/>
        <v>907241.21150310978</v>
      </c>
      <c r="H11" s="1">
        <f t="shared" si="0"/>
        <v>445572.31298106717</v>
      </c>
      <c r="I11" s="1">
        <f t="shared" si="0"/>
        <v>746378.97437003697</v>
      </c>
      <c r="J11" s="1">
        <f>-J9</f>
        <v>-4949630.18</v>
      </c>
      <c r="K11" s="1">
        <v>0</v>
      </c>
    </row>
    <row r="12" spans="1:11" x14ac:dyDescent="0.2">
      <c r="A12" t="s">
        <v>4</v>
      </c>
      <c r="B12" s="1">
        <f>+B9+B11</f>
        <v>21649784.229521241</v>
      </c>
      <c r="C12" s="1">
        <f t="shared" ref="C12:J12" si="1">+C9+C11</f>
        <v>0</v>
      </c>
      <c r="D12" s="1">
        <f t="shared" si="1"/>
        <v>849089.48743911483</v>
      </c>
      <c r="E12" s="1">
        <f t="shared" si="1"/>
        <v>173191.3541854308</v>
      </c>
      <c r="G12" s="1">
        <f t="shared" si="1"/>
        <v>7216095.9415031103</v>
      </c>
      <c r="H12" s="1">
        <f t="shared" si="1"/>
        <v>3544032.7429810674</v>
      </c>
      <c r="I12" s="1">
        <f t="shared" si="1"/>
        <v>5936615.5543700373</v>
      </c>
      <c r="J12" s="1">
        <f t="shared" si="1"/>
        <v>0</v>
      </c>
      <c r="K12" s="1">
        <f>SUM(B12:J12)</f>
        <v>39368809.310000002</v>
      </c>
    </row>
    <row r="14" spans="1:11" x14ac:dyDescent="0.2">
      <c r="A14" t="s">
        <v>5</v>
      </c>
      <c r="B14" s="1">
        <f>B$9/($K$9-$J$9-$I$9)*-I14</f>
        <v>3844391.628775097</v>
      </c>
      <c r="C14" s="1">
        <f t="shared" ref="C14:H14" si="2">C$9/($K$9-$J$9-$I$9)*-$I$14</f>
        <v>0</v>
      </c>
      <c r="D14" s="1">
        <f t="shared" si="2"/>
        <v>150774.36721705637</v>
      </c>
      <c r="E14" s="1">
        <f t="shared" si="2"/>
        <v>30753.904295212313</v>
      </c>
      <c r="G14" s="1">
        <f t="shared" si="2"/>
        <v>1281375.3031369578</v>
      </c>
      <c r="H14" s="1">
        <f t="shared" si="2"/>
        <v>629320.35094571265</v>
      </c>
      <c r="I14" s="1">
        <f>-I12</f>
        <v>-5936615.5543700373</v>
      </c>
      <c r="K14" s="1">
        <v>0</v>
      </c>
    </row>
    <row r="15" spans="1:11" x14ac:dyDescent="0.2">
      <c r="A15" t="s">
        <v>4</v>
      </c>
      <c r="B15" s="1">
        <f>+B12+B14</f>
        <v>25494175.858296338</v>
      </c>
      <c r="C15" s="1">
        <f>+C12+C14</f>
        <v>0</v>
      </c>
      <c r="D15" s="1">
        <f>+D12+D14</f>
        <v>999863.85465617117</v>
      </c>
      <c r="E15" s="1">
        <f>+E12+E14</f>
        <v>203945.2584806431</v>
      </c>
      <c r="G15" s="1">
        <f>+G12+G14</f>
        <v>8497471.2446400672</v>
      </c>
      <c r="H15" s="1">
        <f>+H12+H14</f>
        <v>4173353.0939267799</v>
      </c>
      <c r="I15" s="1">
        <f>+I12+I14</f>
        <v>0</v>
      </c>
      <c r="J15" s="1">
        <f>+J12+J14</f>
        <v>0</v>
      </c>
      <c r="K15" s="1">
        <f>SUM(B15:J15)</f>
        <v>39368809.309999995</v>
      </c>
    </row>
    <row r="17" spans="1:11" x14ac:dyDescent="0.2">
      <c r="A17" t="s">
        <v>6</v>
      </c>
      <c r="B17" s="1">
        <f>B$9/($K$9-$J$9-$I$9-$H$9)*-$H$17</f>
        <v>3023009.4771933919</v>
      </c>
      <c r="C17" s="1">
        <f>C$9/($K$9-$J$9-$I$9-$H$9)*-$H$17</f>
        <v>0</v>
      </c>
      <c r="D17" s="1">
        <f>D$9/($K$9-$J$9-$I$9-$H$9)*-$H$17</f>
        <v>118560.3302232304</v>
      </c>
      <c r="E17" s="1">
        <f>E$9/($K$9-$J$9-$I$9-$H$9)*-$H$17</f>
        <v>24183.109610699921</v>
      </c>
      <c r="G17" s="1">
        <f>G$9/($K$9-$J$9-$I$9-$H$9)*-$H$17</f>
        <v>1007600.176899457</v>
      </c>
      <c r="H17" s="1">
        <f>-H15</f>
        <v>-4173353.0939267799</v>
      </c>
      <c r="K17" s="1">
        <v>0</v>
      </c>
    </row>
    <row r="18" spans="1:11" x14ac:dyDescent="0.2">
      <c r="A18" t="s">
        <v>4</v>
      </c>
      <c r="B18" s="1">
        <f>+B15+B17</f>
        <v>28517185.335489731</v>
      </c>
      <c r="C18" s="1">
        <f>+C15+C17</f>
        <v>0</v>
      </c>
      <c r="D18" s="1">
        <f>+D15+D17</f>
        <v>1118424.1848794015</v>
      </c>
      <c r="E18" s="1">
        <f>+E15+E17</f>
        <v>228128.36809134303</v>
      </c>
      <c r="G18" s="1">
        <f>+G15+G17</f>
        <v>9505071.4215395246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39368809.310000002</v>
      </c>
    </row>
    <row r="20" spans="1:11" x14ac:dyDescent="0.2">
      <c r="A20" t="s">
        <v>7</v>
      </c>
      <c r="B20" s="1">
        <f>B$9/($K$9-$J$9-$I$9-$H$9-$G$9)*-$G$20</f>
        <v>9076488.8296132479</v>
      </c>
      <c r="C20" s="1">
        <f>C$9/($K$9-$J$9-$I$9-$H$9-$G$9)*-$G$20</f>
        <v>0</v>
      </c>
      <c r="D20" s="1">
        <f>D$9/($K$9-$J$9-$I$9-$H$9-$G$9)*-$G$20</f>
        <v>355973.5822943853</v>
      </c>
      <c r="E20" s="1">
        <f>E$9/($K$9-$J$9-$I$9-$H$9-$G$9)*-$G$20</f>
        <v>72609.009631890294</v>
      </c>
      <c r="G20" s="1">
        <f>-G18</f>
        <v>-9505071.4215395246</v>
      </c>
      <c r="K20" s="1">
        <f>SUM(B20:J20)</f>
        <v>0</v>
      </c>
    </row>
    <row r="22" spans="1:11" x14ac:dyDescent="0.2">
      <c r="A22" t="s">
        <v>8</v>
      </c>
      <c r="B22" s="1">
        <f>+B20+B18</f>
        <v>37593674.165102981</v>
      </c>
      <c r="C22" s="1">
        <f t="shared" ref="C22:K22" si="3">+C20+C18</f>
        <v>0</v>
      </c>
      <c r="D22" s="1">
        <f t="shared" si="3"/>
        <v>1474397.7671737866</v>
      </c>
      <c r="E22" s="1">
        <f t="shared" si="3"/>
        <v>300737.37772323331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39368809.310000002</v>
      </c>
    </row>
    <row r="27" spans="1:11" x14ac:dyDescent="0.2">
      <c r="A27" t="s">
        <v>9</v>
      </c>
      <c r="B27" s="1">
        <f>+B9</f>
        <v>18927872.460000001</v>
      </c>
    </row>
    <row r="28" spans="1:11" x14ac:dyDescent="0.2">
      <c r="A28" t="s">
        <v>10</v>
      </c>
      <c r="B28" s="1">
        <f>+B22-B27</f>
        <v>18665801.70510298</v>
      </c>
    </row>
    <row r="29" spans="1:11" x14ac:dyDescent="0.2">
      <c r="A29" s="33" t="s">
        <v>73</v>
      </c>
      <c r="B29" s="1">
        <v>4134</v>
      </c>
    </row>
    <row r="30" spans="1:11" x14ac:dyDescent="0.2">
      <c r="A30" t="s">
        <v>11</v>
      </c>
      <c r="B30" s="1">
        <f>+B28/B29</f>
        <v>4515.1915106683555</v>
      </c>
    </row>
  </sheetData>
  <phoneticPr fontId="0" type="noConversion"/>
  <pageMargins left="0.63" right="0.55000000000000004" top="1" bottom="0.53" header="0.5" footer="0.5"/>
  <pageSetup scale="96" orientation="landscape" horizontalDpi="4294967294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285156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56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Table'!B42</f>
        <v>19079374.649999999</v>
      </c>
      <c r="C9" s="1">
        <f>'Master Expend Table'!C42</f>
        <v>120035.29</v>
      </c>
      <c r="D9" s="1">
        <f>'Master Expend Table'!D42</f>
        <v>705772.56</v>
      </c>
      <c r="E9" s="1">
        <f>'Master Expend Table'!E42</f>
        <v>0</v>
      </c>
      <c r="G9" s="1">
        <f>'Master Expend Table'!G42</f>
        <v>3745413.81</v>
      </c>
      <c r="H9" s="1">
        <f>'Master Expend Table'!H42</f>
        <v>3874487.31</v>
      </c>
      <c r="I9" s="1">
        <f>'Master Expend Table'!I42</f>
        <v>5422338.8600000003</v>
      </c>
      <c r="J9" s="1">
        <f>'Master Expend Table'!J42</f>
        <v>4554224.84</v>
      </c>
      <c r="K9" s="1">
        <f>SUM(B9:J9)</f>
        <v>37501647.319999993</v>
      </c>
    </row>
    <row r="11" spans="1:11" x14ac:dyDescent="0.2">
      <c r="A11" t="s">
        <v>3</v>
      </c>
      <c r="B11" s="1">
        <f>(B9/($K9-$J9))*-$J$11</f>
        <v>2637285.5726557071</v>
      </c>
      <c r="C11" s="1">
        <f t="shared" ref="C11:I11" si="0">(C9/($K9-$J9))*-$J$11</f>
        <v>16592.123396798219</v>
      </c>
      <c r="D11" s="1">
        <f t="shared" si="0"/>
        <v>97556.855201450991</v>
      </c>
      <c r="E11" s="1">
        <f t="shared" si="0"/>
        <v>0</v>
      </c>
      <c r="G11" s="1">
        <f t="shared" si="0"/>
        <v>517717.48214706004</v>
      </c>
      <c r="H11" s="1">
        <f t="shared" si="0"/>
        <v>535558.93060156563</v>
      </c>
      <c r="I11" s="1">
        <f t="shared" si="0"/>
        <v>749513.87599741889</v>
      </c>
      <c r="J11" s="1">
        <f>-J9</f>
        <v>-4554224.84</v>
      </c>
      <c r="K11" s="1">
        <v>0</v>
      </c>
    </row>
    <row r="12" spans="1:11" x14ac:dyDescent="0.2">
      <c r="A12" t="s">
        <v>4</v>
      </c>
      <c r="B12" s="1">
        <f>+B9+B11</f>
        <v>21716660.222655706</v>
      </c>
      <c r="C12" s="1">
        <f t="shared" ref="C12:J12" si="1">+C9+C11</f>
        <v>136627.41339679822</v>
      </c>
      <c r="D12" s="1">
        <f t="shared" si="1"/>
        <v>803329.41520145105</v>
      </c>
      <c r="E12" s="1">
        <f t="shared" si="1"/>
        <v>0</v>
      </c>
      <c r="G12" s="1">
        <f t="shared" si="1"/>
        <v>4263131.2921470599</v>
      </c>
      <c r="H12" s="1">
        <f t="shared" si="1"/>
        <v>4410046.2406015657</v>
      </c>
      <c r="I12" s="1">
        <f t="shared" si="1"/>
        <v>6171852.7359974189</v>
      </c>
      <c r="J12" s="1">
        <f t="shared" si="1"/>
        <v>0</v>
      </c>
      <c r="K12" s="1">
        <f>SUM(B12:J12)</f>
        <v>37501647.32</v>
      </c>
    </row>
    <row r="14" spans="1:11" x14ac:dyDescent="0.2">
      <c r="A14" t="s">
        <v>5</v>
      </c>
      <c r="B14" s="1">
        <f>B$9/($K$9-$J$9-$I$9)*-I14</f>
        <v>4278101.1044471553</v>
      </c>
      <c r="C14" s="1">
        <f t="shared" ref="C14:H14" si="2">C$9/($K$9-$J$9-$I$9)*-$I$14</f>
        <v>26915.091094017309</v>
      </c>
      <c r="D14" s="1">
        <f t="shared" si="2"/>
        <v>158252.89999347526</v>
      </c>
      <c r="E14" s="1">
        <f t="shared" si="2"/>
        <v>0</v>
      </c>
      <c r="G14" s="1">
        <f t="shared" si="2"/>
        <v>839820.97165708896</v>
      </c>
      <c r="H14" s="1">
        <f t="shared" si="2"/>
        <v>868762.6688056828</v>
      </c>
      <c r="I14" s="1">
        <f>-I12</f>
        <v>-6171852.7359974189</v>
      </c>
      <c r="K14" s="1">
        <v>0</v>
      </c>
    </row>
    <row r="15" spans="1:11" x14ac:dyDescent="0.2">
      <c r="A15" t="s">
        <v>4</v>
      </c>
      <c r="B15" s="1">
        <f>+B12+B14</f>
        <v>25994761.327102862</v>
      </c>
      <c r="C15" s="1">
        <f>+C12+C14</f>
        <v>163542.50449081554</v>
      </c>
      <c r="D15" s="1">
        <f>+D12+D14</f>
        <v>961582.31519492634</v>
      </c>
      <c r="E15" s="1">
        <f>+E12+E14</f>
        <v>0</v>
      </c>
      <c r="G15" s="1">
        <f>+G12+G14</f>
        <v>5102952.2638041489</v>
      </c>
      <c r="H15" s="1">
        <f>+H12+H14</f>
        <v>5278808.9094072487</v>
      </c>
      <c r="I15" s="1">
        <f>+I12+I14</f>
        <v>0</v>
      </c>
      <c r="J15" s="1">
        <f>+J12+J14</f>
        <v>0</v>
      </c>
      <c r="K15" s="1">
        <f>SUM(B15:J15)</f>
        <v>37501647.32</v>
      </c>
    </row>
    <row r="17" spans="1:11" x14ac:dyDescent="0.2">
      <c r="A17" t="s">
        <v>6</v>
      </c>
      <c r="B17" s="1">
        <f>B$9/($K$9-$J$9-$I$9-$H$9)*-$H$17</f>
        <v>4258513.0441617528</v>
      </c>
      <c r="C17" s="1">
        <f>C$9/($K$9-$J$9-$I$9-$H$9)*-$H$17</f>
        <v>26791.855477545167</v>
      </c>
      <c r="D17" s="1">
        <f>D$9/($K$9-$J$9-$I$9-$H$9)*-$H$17</f>
        <v>157528.31044551212</v>
      </c>
      <c r="E17" s="1">
        <f>E$9/($K$9-$J$9-$I$9-$H$9)*-$H$17</f>
        <v>0</v>
      </c>
      <c r="G17" s="1">
        <f>G$9/($K$9-$J$9-$I$9-$H$9)*-$H$17</f>
        <v>835975.69932243938</v>
      </c>
      <c r="H17" s="1">
        <f>-H15</f>
        <v>-5278808.9094072487</v>
      </c>
      <c r="K17" s="1">
        <v>0</v>
      </c>
    </row>
    <row r="18" spans="1:11" x14ac:dyDescent="0.2">
      <c r="A18" t="s">
        <v>4</v>
      </c>
      <c r="B18" s="1">
        <f>+B15+B17</f>
        <v>30253274.371264614</v>
      </c>
      <c r="C18" s="1">
        <f>+C15+C17</f>
        <v>190334.35996836072</v>
      </c>
      <c r="D18" s="1">
        <f>+D15+D17</f>
        <v>1119110.6256404384</v>
      </c>
      <c r="E18" s="1">
        <f>+E15+E17</f>
        <v>0</v>
      </c>
      <c r="G18" s="1">
        <f>+G15+G17</f>
        <v>5938927.9631265886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37501647.32</v>
      </c>
    </row>
    <row r="20" spans="1:11" x14ac:dyDescent="0.2">
      <c r="A20" t="s">
        <v>7</v>
      </c>
      <c r="B20" s="1">
        <f>B$9/($K$9-$J$9-$I$9-$H$9-$G$9)*-$G$20</f>
        <v>5692539.1981637739</v>
      </c>
      <c r="C20" s="1">
        <f>C$9/($K$9-$J$9-$I$9-$H$9-$G$9)*-$G$20</f>
        <v>35813.835936596384</v>
      </c>
      <c r="D20" s="1">
        <f>D$9/($K$9-$J$9-$I$9-$H$9-$G$9)*-$G$20</f>
        <v>210574.92902621912</v>
      </c>
      <c r="E20" s="1">
        <f>E$9/($K$9-$J$9-$I$9-$H$9-$G$9)*-$G$20</f>
        <v>0</v>
      </c>
      <c r="G20" s="1">
        <f>-G18</f>
        <v>-5938927.9631265886</v>
      </c>
      <c r="K20" s="1">
        <f>SUM(B20:J20)</f>
        <v>0</v>
      </c>
    </row>
    <row r="22" spans="1:11" x14ac:dyDescent="0.2">
      <c r="A22" t="s">
        <v>8</v>
      </c>
      <c r="B22" s="1">
        <f>+B20+B18</f>
        <v>35945813.569428384</v>
      </c>
      <c r="C22" s="1">
        <f t="shared" ref="C22:K22" si="3">+C20+C18</f>
        <v>226148.1959049571</v>
      </c>
      <c r="D22" s="1">
        <f t="shared" si="3"/>
        <v>1329685.5546666575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37501647.32</v>
      </c>
    </row>
    <row r="27" spans="1:11" x14ac:dyDescent="0.2">
      <c r="A27" t="s">
        <v>9</v>
      </c>
      <c r="B27" s="1">
        <f>+B9</f>
        <v>19079374.649999999</v>
      </c>
    </row>
    <row r="28" spans="1:11" x14ac:dyDescent="0.2">
      <c r="A28" t="s">
        <v>10</v>
      </c>
      <c r="B28" s="1">
        <f>+B22-B27</f>
        <v>16866438.919428386</v>
      </c>
    </row>
    <row r="29" spans="1:11" x14ac:dyDescent="0.2">
      <c r="A29" s="33" t="s">
        <v>73</v>
      </c>
      <c r="B29" s="1">
        <v>4642</v>
      </c>
    </row>
    <row r="30" spans="1:11" x14ac:dyDescent="0.2">
      <c r="A30" t="s">
        <v>11</v>
      </c>
      <c r="B30" s="1">
        <f>+B28/B29</f>
        <v>3633.4422489074504</v>
      </c>
    </row>
  </sheetData>
  <phoneticPr fontId="0" type="noConversion"/>
  <pageMargins left="0.56000000000000005" right="0.55000000000000004" top="1" bottom="0.53" header="0.5" footer="0.5"/>
  <pageSetup scale="97" orientation="landscape" horizontalDpi="4294967294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64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Table'!B43</f>
        <v>13620446.289999999</v>
      </c>
      <c r="C9" s="1">
        <f>'Master Expend Table'!C43</f>
        <v>82975.7</v>
      </c>
      <c r="D9" s="1">
        <f>'Master Expend Table'!D43</f>
        <v>1801032.45</v>
      </c>
      <c r="E9" s="1">
        <f>'Master Expend Table'!E43</f>
        <v>0</v>
      </c>
      <c r="G9" s="1">
        <f>'Master Expend Table'!G43</f>
        <v>3303404.77</v>
      </c>
      <c r="H9" s="1">
        <f>'Master Expend Table'!H43</f>
        <v>2857232.15</v>
      </c>
      <c r="I9" s="1">
        <f>'Master Expend Table'!I43</f>
        <v>5137147.67</v>
      </c>
      <c r="J9" s="1">
        <f>'Master Expend Table'!J43</f>
        <v>2348022.37</v>
      </c>
      <c r="K9" s="1">
        <f>SUM(B9:J9)</f>
        <v>29150261.399999995</v>
      </c>
    </row>
    <row r="11" spans="1:11" x14ac:dyDescent="0.2">
      <c r="A11" t="s">
        <v>3</v>
      </c>
      <c r="B11" s="1">
        <f>(B9/($K9-$J9))*-$J$11</f>
        <v>1193225.407120157</v>
      </c>
      <c r="C11" s="1">
        <f t="shared" ref="C11:I11" si="0">(C9/($K9-$J9))*-$J$11</f>
        <v>7269.1240290908281</v>
      </c>
      <c r="D11" s="1">
        <f t="shared" si="0"/>
        <v>157780.26891568649</v>
      </c>
      <c r="E11" s="1">
        <f t="shared" si="0"/>
        <v>0</v>
      </c>
      <c r="G11" s="1">
        <f t="shared" si="0"/>
        <v>289396.28097648179</v>
      </c>
      <c r="H11" s="1">
        <f t="shared" si="0"/>
        <v>250309.12518069564</v>
      </c>
      <c r="I11" s="1">
        <f t="shared" si="0"/>
        <v>450042.16377788875</v>
      </c>
      <c r="J11" s="1">
        <f>-J9</f>
        <v>-2348022.37</v>
      </c>
      <c r="K11" s="1">
        <v>0</v>
      </c>
    </row>
    <row r="12" spans="1:11" x14ac:dyDescent="0.2">
      <c r="A12" t="s">
        <v>4</v>
      </c>
      <c r="B12" s="1">
        <f>+B9+B11</f>
        <v>14813671.697120156</v>
      </c>
      <c r="C12" s="1">
        <f t="shared" ref="C12:J12" si="1">+C9+C11</f>
        <v>90244.824029090829</v>
      </c>
      <c r="D12" s="1">
        <f t="shared" si="1"/>
        <v>1958812.7189156865</v>
      </c>
      <c r="E12" s="1">
        <f t="shared" si="1"/>
        <v>0</v>
      </c>
      <c r="G12" s="1">
        <f t="shared" si="1"/>
        <v>3592801.0509764818</v>
      </c>
      <c r="H12" s="1">
        <f t="shared" si="1"/>
        <v>3107541.2751806956</v>
      </c>
      <c r="I12" s="1">
        <f t="shared" si="1"/>
        <v>5587189.8337778887</v>
      </c>
      <c r="J12" s="1">
        <f t="shared" si="1"/>
        <v>0</v>
      </c>
      <c r="K12" s="1">
        <f>SUM(B12:J12)</f>
        <v>29150261.399999999</v>
      </c>
    </row>
    <row r="14" spans="1:11" x14ac:dyDescent="0.2">
      <c r="A14" t="s">
        <v>5</v>
      </c>
      <c r="B14" s="1">
        <f>B$9/($K$9-$J$9-$I$9)*-I14</f>
        <v>3512563.9573119152</v>
      </c>
      <c r="C14" s="1">
        <f t="shared" ref="C14:H14" si="2">C$9/($K$9-$J$9-$I$9)*-$I$14</f>
        <v>21398.524464408449</v>
      </c>
      <c r="D14" s="1">
        <f t="shared" si="2"/>
        <v>464466.54794739286</v>
      </c>
      <c r="E14" s="1">
        <f t="shared" si="2"/>
        <v>0</v>
      </c>
      <c r="G14" s="1">
        <f t="shared" si="2"/>
        <v>851911.91863025643</v>
      </c>
      <c r="H14" s="1">
        <f t="shared" si="2"/>
        <v>736848.88542391744</v>
      </c>
      <c r="I14" s="1">
        <f>-I12</f>
        <v>-5587189.8337778887</v>
      </c>
      <c r="K14" s="1">
        <v>0</v>
      </c>
    </row>
    <row r="15" spans="1:11" x14ac:dyDescent="0.2">
      <c r="A15" t="s">
        <v>4</v>
      </c>
      <c r="B15" s="1">
        <f>+B12+B14</f>
        <v>18326235.654432073</v>
      </c>
      <c r="C15" s="1">
        <f>+C12+C14</f>
        <v>111643.34849349927</v>
      </c>
      <c r="D15" s="1">
        <f>+D12+D14</f>
        <v>2423279.2668630793</v>
      </c>
      <c r="E15" s="1">
        <f>+E12+E14</f>
        <v>0</v>
      </c>
      <c r="G15" s="1">
        <f>+G12+G14</f>
        <v>4444712.9696067385</v>
      </c>
      <c r="H15" s="1">
        <f>+H12+H14</f>
        <v>3844390.1606046129</v>
      </c>
      <c r="I15" s="1">
        <f>+I12+I14</f>
        <v>0</v>
      </c>
      <c r="J15" s="1">
        <f>+J12+J14</f>
        <v>0</v>
      </c>
      <c r="K15" s="1">
        <f>SUM(B15:J15)</f>
        <v>29150261.399999999</v>
      </c>
    </row>
    <row r="17" spans="1:11" x14ac:dyDescent="0.2">
      <c r="A17" t="s">
        <v>6</v>
      </c>
      <c r="B17" s="1">
        <f>B$9/($K$9-$J$9-$I$9-$H$9)*-$H$17</f>
        <v>2784065.3800980691</v>
      </c>
      <c r="C17" s="1">
        <f>C$9/($K$9-$J$9-$I$9-$H$9)*-$H$17</f>
        <v>16960.514276907983</v>
      </c>
      <c r="D17" s="1">
        <f>D$9/($K$9-$J$9-$I$9-$H$9)*-$H$17</f>
        <v>368137.136310987</v>
      </c>
      <c r="E17" s="1">
        <f>E$9/($K$9-$J$9-$I$9-$H$9)*-$H$17</f>
        <v>0</v>
      </c>
      <c r="G17" s="1">
        <f>G$9/($K$9-$J$9-$I$9-$H$9)*-$H$17</f>
        <v>675227.12991865003</v>
      </c>
      <c r="H17" s="1">
        <f>-H15</f>
        <v>-3844390.1606046129</v>
      </c>
      <c r="K17" s="1">
        <v>0</v>
      </c>
    </row>
    <row r="18" spans="1:11" x14ac:dyDescent="0.2">
      <c r="A18" t="s">
        <v>4</v>
      </c>
      <c r="B18" s="1">
        <f>+B15+B17</f>
        <v>21110301.03453014</v>
      </c>
      <c r="C18" s="1">
        <f>+C15+C17</f>
        <v>128603.86277040726</v>
      </c>
      <c r="D18" s="1">
        <f>+D15+D17</f>
        <v>2791416.4031740665</v>
      </c>
      <c r="E18" s="1">
        <f>+E15+E17</f>
        <v>0</v>
      </c>
      <c r="G18" s="1">
        <f>+G15+G17</f>
        <v>5119940.0995253883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29150261.400000002</v>
      </c>
    </row>
    <row r="20" spans="1:11" x14ac:dyDescent="0.2">
      <c r="A20" t="s">
        <v>7</v>
      </c>
      <c r="B20" s="1">
        <f>B$9/($K$9-$J$9-$I$9-$H$9-$G$9)*-$G$20</f>
        <v>4497795.7401513597</v>
      </c>
      <c r="C20" s="1">
        <f>C$9/($K$9-$J$9-$I$9-$H$9-$G$9)*-$G$20</f>
        <v>27400.552232277638</v>
      </c>
      <c r="D20" s="1">
        <f>D$9/($K$9-$J$9-$I$9-$H$9-$G$9)*-$G$20</f>
        <v>594743.80714175315</v>
      </c>
      <c r="E20" s="1">
        <f>E$9/($K$9-$J$9-$I$9-$H$9-$G$9)*-$G$20</f>
        <v>0</v>
      </c>
      <c r="G20" s="1">
        <f>-G18</f>
        <v>-5119940.0995253883</v>
      </c>
      <c r="K20" s="1">
        <f>SUM(B20:J20)</f>
        <v>0</v>
      </c>
    </row>
    <row r="22" spans="1:11" x14ac:dyDescent="0.2">
      <c r="A22" t="s">
        <v>8</v>
      </c>
      <c r="B22" s="1">
        <f>+B20+B18</f>
        <v>25608096.774681501</v>
      </c>
      <c r="C22" s="1">
        <f t="shared" ref="C22:K22" si="3">+C20+C18</f>
        <v>156004.41500268489</v>
      </c>
      <c r="D22" s="1">
        <f t="shared" si="3"/>
        <v>3386160.2103158198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29150261.400000002</v>
      </c>
    </row>
    <row r="27" spans="1:11" x14ac:dyDescent="0.2">
      <c r="A27" t="s">
        <v>9</v>
      </c>
      <c r="B27" s="1">
        <f>+B9</f>
        <v>13620446.289999999</v>
      </c>
    </row>
    <row r="28" spans="1:11" x14ac:dyDescent="0.2">
      <c r="A28" t="s">
        <v>10</v>
      </c>
      <c r="B28" s="1">
        <f>+B22-B27</f>
        <v>11987650.484681502</v>
      </c>
    </row>
    <row r="29" spans="1:11" x14ac:dyDescent="0.2">
      <c r="A29" s="33" t="s">
        <v>73</v>
      </c>
      <c r="B29" s="1">
        <v>2490</v>
      </c>
    </row>
    <row r="30" spans="1:11" x14ac:dyDescent="0.2">
      <c r="A30" t="s">
        <v>11</v>
      </c>
      <c r="B30" s="1">
        <f>+B28/B29</f>
        <v>4814.3174637275106</v>
      </c>
    </row>
  </sheetData>
  <phoneticPr fontId="0" type="noConversion"/>
  <pageMargins left="0.61" right="0.55000000000000004" top="1" bottom="0.56000000000000005" header="0.5" footer="0.5"/>
  <pageSetup scale="97" orientation="landscape" horizontalDpi="4294967294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3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55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Table'!B44</f>
        <v>15432533.66</v>
      </c>
      <c r="C9" s="1">
        <f>'Master Expend Table'!C44</f>
        <v>1536</v>
      </c>
      <c r="D9" s="1">
        <f>'Master Expend Table'!D44</f>
        <v>403199.19</v>
      </c>
      <c r="E9" s="1">
        <f>'Master Expend Table'!E44</f>
        <v>2456402.15</v>
      </c>
      <c r="G9" s="1">
        <f>'Master Expend Table'!G44</f>
        <v>5340919.9400000004</v>
      </c>
      <c r="H9" s="1">
        <f>'Master Expend Table'!H44</f>
        <v>4543089.1500000004</v>
      </c>
      <c r="I9" s="1">
        <f>'Master Expend Table'!I44</f>
        <v>6193665.9699999997</v>
      </c>
      <c r="J9" s="1">
        <f>'Master Expend Table'!J44</f>
        <v>4094341.17</v>
      </c>
      <c r="K9" s="1">
        <f>SUM(B9:J9)</f>
        <v>38465687.230000004</v>
      </c>
    </row>
    <row r="11" spans="1:11" x14ac:dyDescent="0.2">
      <c r="A11" t="s">
        <v>3</v>
      </c>
      <c r="B11" s="1">
        <f>(B9/($K9-$J9))*-$J$11</f>
        <v>1838335.2752972972</v>
      </c>
      <c r="C11" s="1">
        <f t="shared" ref="C11:I11" si="0">(C9/($K9-$J9))*-$J$11</f>
        <v>182.96950099486443</v>
      </c>
      <c r="D11" s="1">
        <f t="shared" si="0"/>
        <v>48029.39752332912</v>
      </c>
      <c r="E11" s="1">
        <f t="shared" si="0"/>
        <v>292608.51277878392</v>
      </c>
      <c r="G11" s="1">
        <f t="shared" si="0"/>
        <v>636214.48976257897</v>
      </c>
      <c r="H11" s="1">
        <f t="shared" si="0"/>
        <v>541176.27262414247</v>
      </c>
      <c r="I11" s="1">
        <f t="shared" si="0"/>
        <v>737794.25251287303</v>
      </c>
      <c r="J11" s="1">
        <f>-J9</f>
        <v>-4094341.17</v>
      </c>
      <c r="K11" s="1">
        <v>0</v>
      </c>
    </row>
    <row r="12" spans="1:11" x14ac:dyDescent="0.2">
      <c r="A12" t="s">
        <v>4</v>
      </c>
      <c r="B12" s="1">
        <f>+B9+B11</f>
        <v>17270868.935297295</v>
      </c>
      <c r="C12" s="1">
        <f t="shared" ref="C12:J12" si="1">+C9+C11</f>
        <v>1718.9695009948643</v>
      </c>
      <c r="D12" s="1">
        <f t="shared" si="1"/>
        <v>451228.58752332913</v>
      </c>
      <c r="E12" s="1">
        <f t="shared" si="1"/>
        <v>2749010.6627787836</v>
      </c>
      <c r="G12" s="1">
        <f t="shared" si="1"/>
        <v>5977134.4297625795</v>
      </c>
      <c r="H12" s="1">
        <f t="shared" si="1"/>
        <v>5084265.4226241428</v>
      </c>
      <c r="I12" s="1">
        <f t="shared" si="1"/>
        <v>6931460.2225128729</v>
      </c>
      <c r="J12" s="1">
        <f t="shared" si="1"/>
        <v>0</v>
      </c>
      <c r="K12" s="1">
        <f>SUM(B12:J12)</f>
        <v>38465687.229999997</v>
      </c>
    </row>
    <row r="14" spans="1:11" x14ac:dyDescent="0.2">
      <c r="A14" t="s">
        <v>5</v>
      </c>
      <c r="B14" s="1">
        <f>B$9/($K$9-$J$9-$I$9)*-I14</f>
        <v>3796266.8628225238</v>
      </c>
      <c r="C14" s="1">
        <f t="shared" ref="C14:H14" si="2">C$9/($K$9-$J$9-$I$9)*-$I$14</f>
        <v>377.84242236315953</v>
      </c>
      <c r="D14" s="1">
        <f t="shared" si="2"/>
        <v>99183.436617489468</v>
      </c>
      <c r="E14" s="1">
        <f t="shared" si="2"/>
        <v>604253.21526957885</v>
      </c>
      <c r="G14" s="1">
        <f t="shared" si="2"/>
        <v>1313819.0936050136</v>
      </c>
      <c r="H14" s="1">
        <f t="shared" si="2"/>
        <v>1117559.7717759034</v>
      </c>
      <c r="I14" s="1">
        <f>-I12</f>
        <v>-6931460.2225128729</v>
      </c>
      <c r="K14" s="1">
        <v>0</v>
      </c>
    </row>
    <row r="15" spans="1:11" x14ac:dyDescent="0.2">
      <c r="A15" t="s">
        <v>4</v>
      </c>
      <c r="B15" s="1">
        <f>+B12+B14</f>
        <v>21067135.798119821</v>
      </c>
      <c r="C15" s="1">
        <f>+C12+C14</f>
        <v>2096.8119233580237</v>
      </c>
      <c r="D15" s="1">
        <f>+D12+D14</f>
        <v>550412.02414081863</v>
      </c>
      <c r="E15" s="1">
        <f>+E12+E14</f>
        <v>3353263.8780483622</v>
      </c>
      <c r="G15" s="1">
        <f>+G12+G14</f>
        <v>7290953.5233675931</v>
      </c>
      <c r="H15" s="1">
        <f>+H12+H14</f>
        <v>6201825.194400046</v>
      </c>
      <c r="I15" s="1">
        <f>+I12+I14</f>
        <v>0</v>
      </c>
      <c r="J15" s="1">
        <f>+J12+J14</f>
        <v>0</v>
      </c>
      <c r="K15" s="1">
        <f>SUM(B15:J15)</f>
        <v>38465687.230000004</v>
      </c>
    </row>
    <row r="17" spans="1:11" x14ac:dyDescent="0.2">
      <c r="A17" t="s">
        <v>6</v>
      </c>
      <c r="B17" s="1">
        <f>B$9/($K$9-$J$9-$I$9-$H$9)*-$H$17</f>
        <v>4049567.6996902041</v>
      </c>
      <c r="C17" s="1">
        <f>C$9/($K$9-$J$9-$I$9-$H$9)*-$H$17</f>
        <v>403.05345342264127</v>
      </c>
      <c r="D17" s="1">
        <f>D$9/($K$9-$J$9-$I$9-$H$9)*-$H$17</f>
        <v>105801.31897572374</v>
      </c>
      <c r="E17" s="1">
        <f>E$9/($K$9-$J$9-$I$9-$H$9)*-$H$17</f>
        <v>644571.20413561247</v>
      </c>
      <c r="G17" s="1">
        <f>G$9/($K$9-$J$9-$I$9-$H$9)*-$H$17</f>
        <v>1401481.9181450822</v>
      </c>
      <c r="H17" s="1">
        <f>-H15</f>
        <v>-6201825.194400046</v>
      </c>
      <c r="K17" s="1">
        <v>0</v>
      </c>
    </row>
    <row r="18" spans="1:11" x14ac:dyDescent="0.2">
      <c r="A18" t="s">
        <v>4</v>
      </c>
      <c r="B18" s="1">
        <f>+B15+B17</f>
        <v>25116703.497810025</v>
      </c>
      <c r="C18" s="1">
        <f>+C15+C17</f>
        <v>2499.865376780665</v>
      </c>
      <c r="D18" s="1">
        <f>+D15+D17</f>
        <v>656213.34311654232</v>
      </c>
      <c r="E18" s="1">
        <f>+E15+E17</f>
        <v>3997835.0821839748</v>
      </c>
      <c r="G18" s="1">
        <f>+G15+G17</f>
        <v>8692435.441512676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38465687.230000004</v>
      </c>
    </row>
    <row r="20" spans="1:11" x14ac:dyDescent="0.2">
      <c r="A20" t="s">
        <v>7</v>
      </c>
      <c r="B20" s="1">
        <f>B$9/($K$9-$J$9-$I$9-$H$9-$G$9)*-$G$20</f>
        <v>7332935.1193930032</v>
      </c>
      <c r="C20" s="1">
        <f>C$9/($K$9-$J$9-$I$9-$H$9-$G$9)*-$G$20</f>
        <v>729.84699671069131</v>
      </c>
      <c r="D20" s="1">
        <f>D$9/($K$9-$J$9-$I$9-$H$9-$G$9)*-$G$20</f>
        <v>191584.45175630428</v>
      </c>
      <c r="E20" s="1">
        <f>E$9/($K$9-$J$9-$I$9-$H$9-$G$9)*-$G$20</f>
        <v>1167186.0233666569</v>
      </c>
      <c r="G20" s="1">
        <f>-G18</f>
        <v>-8692435.441512676</v>
      </c>
      <c r="K20" s="1">
        <f>SUM(B20:J20)</f>
        <v>0</v>
      </c>
    </row>
    <row r="22" spans="1:11" x14ac:dyDescent="0.2">
      <c r="A22" t="s">
        <v>8</v>
      </c>
      <c r="B22" s="1">
        <f>+B20+B18</f>
        <v>32449638.617203027</v>
      </c>
      <c r="C22" s="1">
        <f t="shared" ref="C22:K22" si="3">+C20+C18</f>
        <v>3229.7123734913562</v>
      </c>
      <c r="D22" s="1">
        <f t="shared" si="3"/>
        <v>847797.79487284657</v>
      </c>
      <c r="E22" s="1">
        <f t="shared" si="3"/>
        <v>5165021.1055506319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38465687.230000004</v>
      </c>
    </row>
    <row r="27" spans="1:11" x14ac:dyDescent="0.2">
      <c r="A27" t="s">
        <v>9</v>
      </c>
      <c r="B27" s="1">
        <f>+B9</f>
        <v>15432533.66</v>
      </c>
    </row>
    <row r="28" spans="1:11" x14ac:dyDescent="0.2">
      <c r="A28" t="s">
        <v>10</v>
      </c>
      <c r="B28" s="1">
        <f>+B22-B27</f>
        <v>17017104.957203027</v>
      </c>
    </row>
    <row r="29" spans="1:11" x14ac:dyDescent="0.2">
      <c r="A29" s="33" t="s">
        <v>73</v>
      </c>
      <c r="B29" s="1">
        <v>3679</v>
      </c>
    </row>
    <row r="30" spans="1:11" x14ac:dyDescent="0.2">
      <c r="A30" t="s">
        <v>11</v>
      </c>
      <c r="B30" s="1">
        <f>+B28/B29</f>
        <v>4625.4702248445301</v>
      </c>
    </row>
  </sheetData>
  <phoneticPr fontId="0" type="noConversion"/>
  <pageMargins left="0.64" right="0.55000000000000004" top="1" bottom="0.51" header="0.5" footer="0.5"/>
  <pageSetup scale="96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7" width="11.28515625" style="1" bestFit="1" customWidth="1"/>
    <col min="8" max="8" width="10.28515625" style="1" customWidth="1"/>
    <col min="9" max="9" width="11.28515625" style="1" bestFit="1" customWidth="1"/>
    <col min="10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Table'!B7</f>
        <v>27321716.32</v>
      </c>
      <c r="C9" s="1">
        <f>'Master Expend Table'!C7</f>
        <v>0</v>
      </c>
      <c r="D9" s="1">
        <f>'Master Expend Table'!D7</f>
        <v>1718891.85</v>
      </c>
      <c r="E9" s="1">
        <f>'Master Expend Table'!E7</f>
        <v>0</v>
      </c>
      <c r="G9" s="1">
        <f>'Master Expend Table'!G7</f>
        <v>9260475.370000001</v>
      </c>
      <c r="H9" s="1">
        <f>'Master Expend Table'!H7</f>
        <v>5320166.17</v>
      </c>
      <c r="I9" s="1">
        <f>'Master Expend Table'!I7</f>
        <v>9232286.3000000007</v>
      </c>
      <c r="J9" s="1">
        <f>'Master Expend Table'!J7</f>
        <v>5678213.0099999998</v>
      </c>
      <c r="K9" s="1">
        <f>SUM(B9:J9)</f>
        <v>58531749.020000003</v>
      </c>
    </row>
    <row r="11" spans="1:11" x14ac:dyDescent="0.2">
      <c r="A11" t="s">
        <v>3</v>
      </c>
      <c r="B11" s="1">
        <f>(B9/($K9-$J9))*-$J$11</f>
        <v>2935253.4716769145</v>
      </c>
      <c r="C11" s="1">
        <f t="shared" ref="C11:I11" si="0">(C9/($K9-$J9))*-$J$11</f>
        <v>0</v>
      </c>
      <c r="D11" s="1">
        <f t="shared" si="0"/>
        <v>184665.67806563235</v>
      </c>
      <c r="E11" s="1">
        <f t="shared" si="0"/>
        <v>0</v>
      </c>
      <c r="G11" s="1">
        <f t="shared" si="0"/>
        <v>994880.4885026</v>
      </c>
      <c r="H11" s="1">
        <f t="shared" si="0"/>
        <v>571561.31911666715</v>
      </c>
      <c r="I11" s="1">
        <f t="shared" si="0"/>
        <v>991852.05263818568</v>
      </c>
      <c r="J11" s="1">
        <f>-J9</f>
        <v>-5678213.0099999998</v>
      </c>
      <c r="K11" s="1">
        <v>0</v>
      </c>
    </row>
    <row r="12" spans="1:11" x14ac:dyDescent="0.2">
      <c r="A12" t="s">
        <v>4</v>
      </c>
      <c r="B12" s="1">
        <f>+B9+B11</f>
        <v>30256969.791676916</v>
      </c>
      <c r="C12" s="1">
        <f t="shared" ref="C12:J12" si="1">+C9+C11</f>
        <v>0</v>
      </c>
      <c r="D12" s="1">
        <f t="shared" si="1"/>
        <v>1903557.5280656326</v>
      </c>
      <c r="E12" s="1">
        <f t="shared" si="1"/>
        <v>0</v>
      </c>
      <c r="G12" s="1">
        <f t="shared" si="1"/>
        <v>10255355.8585026</v>
      </c>
      <c r="H12" s="1">
        <f t="shared" si="1"/>
        <v>5891727.4891166668</v>
      </c>
      <c r="I12" s="1">
        <f t="shared" si="1"/>
        <v>10224138.352638187</v>
      </c>
      <c r="J12" s="1">
        <f t="shared" si="1"/>
        <v>0</v>
      </c>
      <c r="K12" s="1">
        <f>SUM(B12:J12)</f>
        <v>58531749.020000003</v>
      </c>
    </row>
    <row r="14" spans="1:11" x14ac:dyDescent="0.2">
      <c r="A14" t="s">
        <v>5</v>
      </c>
      <c r="B14" s="1">
        <f>B$9/($K$9-$J$9-$I$9)*-I14</f>
        <v>6403782.7789049977</v>
      </c>
      <c r="C14" s="1">
        <f t="shared" ref="C14:H14" si="2">C$9/($K$9-$J$9-$I$9)*-$I$14</f>
        <v>0</v>
      </c>
      <c r="D14" s="1">
        <f t="shared" si="2"/>
        <v>402881.35265398846</v>
      </c>
      <c r="E14" s="1">
        <f t="shared" si="2"/>
        <v>0</v>
      </c>
      <c r="G14" s="1">
        <f t="shared" si="2"/>
        <v>2170510.5200682315</v>
      </c>
      <c r="H14" s="1">
        <f t="shared" si="2"/>
        <v>1246963.7010109678</v>
      </c>
      <c r="I14" s="1">
        <f>-I12</f>
        <v>-10224138.352638187</v>
      </c>
      <c r="K14" s="1">
        <v>0</v>
      </c>
    </row>
    <row r="15" spans="1:11" x14ac:dyDescent="0.2">
      <c r="A15" t="s">
        <v>4</v>
      </c>
      <c r="B15" s="1">
        <f>+B12+B14</f>
        <v>36660752.570581913</v>
      </c>
      <c r="C15" s="1">
        <f>+C12+C14</f>
        <v>0</v>
      </c>
      <c r="D15" s="1">
        <f>+D12+D14</f>
        <v>2306438.8807196212</v>
      </c>
      <c r="E15" s="1">
        <f>+E12+E14</f>
        <v>0</v>
      </c>
      <c r="G15" s="1">
        <f>+G12+G14</f>
        <v>12425866.378570832</v>
      </c>
      <c r="H15" s="1">
        <f>+H12+H14</f>
        <v>7138691.1901276344</v>
      </c>
      <c r="I15" s="1">
        <f>+I12+I14</f>
        <v>0</v>
      </c>
      <c r="J15" s="1">
        <f>+J12+J14</f>
        <v>0</v>
      </c>
      <c r="K15" s="1">
        <f>SUM(B15:J15)</f>
        <v>58531749.020000003</v>
      </c>
    </row>
    <row r="17" spans="1:11" x14ac:dyDescent="0.2">
      <c r="A17" t="s">
        <v>6</v>
      </c>
      <c r="B17" s="1">
        <f>B$9/($K$9-$J$9-$I$9-$H$9)*-$H$17</f>
        <v>5092317.9598576548</v>
      </c>
      <c r="C17" s="1">
        <f>C$9/($K$9-$J$9-$I$9-$H$9)*-$H$17</f>
        <v>0</v>
      </c>
      <c r="D17" s="1">
        <f>D$9/($K$9-$J$9-$I$9-$H$9)*-$H$17</f>
        <v>320373.13235700666</v>
      </c>
      <c r="E17" s="1">
        <f>E$9/($K$9-$J$9-$I$9-$H$9)*-$H$17</f>
        <v>0</v>
      </c>
      <c r="G17" s="1">
        <f>G$9/($K$9-$J$9-$I$9-$H$9)*-$H$17</f>
        <v>1726000.0979129726</v>
      </c>
      <c r="H17" s="1">
        <f>-H15</f>
        <v>-7138691.1901276344</v>
      </c>
      <c r="K17" s="1">
        <v>0</v>
      </c>
    </row>
    <row r="18" spans="1:11" x14ac:dyDescent="0.2">
      <c r="A18" t="s">
        <v>4</v>
      </c>
      <c r="B18" s="1">
        <f>+B15+B17</f>
        <v>41753070.530439571</v>
      </c>
      <c r="C18" s="1">
        <f>+C15+C17</f>
        <v>0</v>
      </c>
      <c r="D18" s="1">
        <f>+D15+D17</f>
        <v>2626812.0130766276</v>
      </c>
      <c r="E18" s="1">
        <f>+E15+E17</f>
        <v>0</v>
      </c>
      <c r="G18" s="1">
        <f>+G15+G17</f>
        <v>14151866.476483805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58531749.020000003</v>
      </c>
    </row>
    <row r="20" spans="1:11" x14ac:dyDescent="0.2">
      <c r="A20" t="s">
        <v>7</v>
      </c>
      <c r="B20" s="1">
        <f>B$9/($K$9-$J$9-$I$9-$H$9-$G$9)*-$G$20</f>
        <v>13314228.097620739</v>
      </c>
      <c r="C20" s="1">
        <f>C$9/($K$9-$J$9-$I$9-$H$9-$G$9)*-$G$20</f>
        <v>0</v>
      </c>
      <c r="D20" s="1">
        <f>D$9/($K$9-$J$9-$I$9-$H$9-$G$9)*-$G$20</f>
        <v>837638.37886306306</v>
      </c>
      <c r="E20" s="1">
        <f>E$9/($K$9-$J$9-$I$9-$H$9-$G$9)*-$G$20</f>
        <v>0</v>
      </c>
      <c r="G20" s="1">
        <f>-G18</f>
        <v>-14151866.476483805</v>
      </c>
      <c r="K20" s="1">
        <f>SUM(B20:J20)</f>
        <v>0</v>
      </c>
    </row>
    <row r="22" spans="1:11" x14ac:dyDescent="0.2">
      <c r="A22" t="s">
        <v>8</v>
      </c>
      <c r="B22" s="1">
        <f>+B20+B18</f>
        <v>55067298.628060311</v>
      </c>
      <c r="C22" s="1">
        <f t="shared" ref="C22:K22" si="3">+C20+C18</f>
        <v>0</v>
      </c>
      <c r="D22" s="1">
        <f t="shared" si="3"/>
        <v>3464450.3919396908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58531749.020000003</v>
      </c>
    </row>
    <row r="27" spans="1:11" x14ac:dyDescent="0.2">
      <c r="A27" t="s">
        <v>9</v>
      </c>
      <c r="B27" s="1">
        <f>+B9</f>
        <v>27321716.32</v>
      </c>
    </row>
    <row r="28" spans="1:11" x14ac:dyDescent="0.2">
      <c r="A28" t="s">
        <v>10</v>
      </c>
      <c r="B28" s="1">
        <f>+B22-B27</f>
        <v>27745582.308060311</v>
      </c>
    </row>
    <row r="29" spans="1:11" x14ac:dyDescent="0.2">
      <c r="A29" s="33" t="s">
        <v>73</v>
      </c>
      <c r="B29" s="1">
        <f>'ANOKARAM CC'!B29+'ANOKA TC'!B29</f>
        <v>7123</v>
      </c>
    </row>
    <row r="30" spans="1:11" x14ac:dyDescent="0.2">
      <c r="A30" t="s">
        <v>11</v>
      </c>
      <c r="B30" s="1">
        <f>+B28/B29</f>
        <v>3895.2102075053081</v>
      </c>
    </row>
  </sheetData>
  <pageMargins left="0.7" right="0.7" top="0.75" bottom="0.75" header="0.3" footer="0.3"/>
  <pageSetup scale="9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8" width="12.140625" style="1" customWidth="1"/>
    <col min="9" max="10" width="11" style="1" customWidth="1"/>
    <col min="11" max="11" width="14.42578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32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Table'!B45</f>
        <v>74504832.329999998</v>
      </c>
      <c r="C9" s="1">
        <f>'Master Expend Table'!C45</f>
        <v>1216322.1499999999</v>
      </c>
      <c r="D9" s="1">
        <f>'Master Expend Table'!D45</f>
        <v>4964900.29</v>
      </c>
      <c r="E9" s="1">
        <f>'Master Expend Table'!E45</f>
        <v>4714400.87</v>
      </c>
      <c r="G9" s="1">
        <f>'Master Expend Table'!G45</f>
        <v>21908755.920000002</v>
      </c>
      <c r="H9" s="1">
        <f>'Master Expend Table'!H45</f>
        <v>11023142.4</v>
      </c>
      <c r="I9" s="1">
        <f>'Master Expend Table'!I45</f>
        <v>24950892.210000001</v>
      </c>
      <c r="J9" s="1">
        <f>'Master Expend Table'!J45</f>
        <v>14321641.32</v>
      </c>
      <c r="K9" s="1">
        <f>SUM(B9:J9)</f>
        <v>157604887.49000001</v>
      </c>
    </row>
    <row r="11" spans="1:11" x14ac:dyDescent="0.2">
      <c r="A11" t="s">
        <v>3</v>
      </c>
      <c r="B11" s="1">
        <f>(B9/($K9-$J9))*-$J$11</f>
        <v>7447008.0331025468</v>
      </c>
      <c r="C11" s="1">
        <f t="shared" ref="C11:I11" si="0">(C9/($K9-$J9))*-$J$11</f>
        <v>121575.48092680288</v>
      </c>
      <c r="D11" s="1">
        <f t="shared" si="0"/>
        <v>496258.446424225</v>
      </c>
      <c r="E11" s="1">
        <f t="shared" si="0"/>
        <v>471220.18870739784</v>
      </c>
      <c r="G11" s="1">
        <f t="shared" si="0"/>
        <v>2189853.6810185853</v>
      </c>
      <c r="H11" s="1">
        <f t="shared" si="0"/>
        <v>1101800.0770639852</v>
      </c>
      <c r="I11" s="1">
        <f t="shared" si="0"/>
        <v>2493925.4127564556</v>
      </c>
      <c r="J11" s="1">
        <f>-J9</f>
        <v>-14321641.32</v>
      </c>
      <c r="K11" s="1">
        <v>0</v>
      </c>
    </row>
    <row r="12" spans="1:11" x14ac:dyDescent="0.2">
      <c r="A12" t="s">
        <v>4</v>
      </c>
      <c r="B12" s="1">
        <f>+B9+B11</f>
        <v>81951840.36310254</v>
      </c>
      <c r="C12" s="1">
        <f t="shared" ref="C12:J12" si="1">+C9+C11</f>
        <v>1337897.6309268028</v>
      </c>
      <c r="D12" s="1">
        <f t="shared" si="1"/>
        <v>5461158.7364242254</v>
      </c>
      <c r="E12" s="1">
        <f t="shared" si="1"/>
        <v>5185621.0587073984</v>
      </c>
      <c r="G12" s="1">
        <f t="shared" si="1"/>
        <v>24098609.601018585</v>
      </c>
      <c r="H12" s="1">
        <f t="shared" si="1"/>
        <v>12124942.477063986</v>
      </c>
      <c r="I12" s="1">
        <f t="shared" si="1"/>
        <v>27444817.622756455</v>
      </c>
      <c r="J12" s="1">
        <f t="shared" si="1"/>
        <v>0</v>
      </c>
      <c r="K12" s="1">
        <f>SUM(B12:J12)</f>
        <v>157604887.48999998</v>
      </c>
    </row>
    <row r="14" spans="1:11" x14ac:dyDescent="0.2">
      <c r="A14" t="s">
        <v>5</v>
      </c>
      <c r="B14" s="1">
        <f>B$9/($K$9-$J$9-$I$9)*-I14</f>
        <v>17279902.468618978</v>
      </c>
      <c r="C14" s="1">
        <f t="shared" ref="C14:H14" si="2">C$9/($K$9-$J$9-$I$9)*-$I$14</f>
        <v>282101.54247884796</v>
      </c>
      <c r="D14" s="1">
        <f t="shared" si="2"/>
        <v>1151509.1047735007</v>
      </c>
      <c r="E14" s="1">
        <f t="shared" si="2"/>
        <v>1093410.7853668726</v>
      </c>
      <c r="G14" s="1">
        <f t="shared" si="2"/>
        <v>5081296.791992642</v>
      </c>
      <c r="H14" s="1">
        <f t="shared" si="2"/>
        <v>2556596.9295256115</v>
      </c>
      <c r="I14" s="1">
        <f>-I12</f>
        <v>-27444817.622756455</v>
      </c>
      <c r="K14" s="1">
        <v>0</v>
      </c>
    </row>
    <row r="15" spans="1:11" x14ac:dyDescent="0.2">
      <c r="A15" t="s">
        <v>4</v>
      </c>
      <c r="B15" s="1">
        <f>+B12+B14</f>
        <v>99231742.831721514</v>
      </c>
      <c r="C15" s="1">
        <f>+C12+C14</f>
        <v>1619999.1734056508</v>
      </c>
      <c r="D15" s="1">
        <f>+D12+D14</f>
        <v>6612667.8411977263</v>
      </c>
      <c r="E15" s="1">
        <f>+E12+E14</f>
        <v>6279031.8440742707</v>
      </c>
      <c r="G15" s="1">
        <f>+G12+G14</f>
        <v>29179906.393011227</v>
      </c>
      <c r="H15" s="1">
        <f>+H12+H14</f>
        <v>14681539.406589597</v>
      </c>
      <c r="I15" s="1">
        <f>+I12+I14</f>
        <v>0</v>
      </c>
      <c r="J15" s="1">
        <f>+J12+J14</f>
        <v>0</v>
      </c>
      <c r="K15" s="1">
        <f>SUM(B15:J15)</f>
        <v>157604887.48999998</v>
      </c>
    </row>
    <row r="17" spans="1:11" x14ac:dyDescent="0.2">
      <c r="A17" t="s">
        <v>6</v>
      </c>
      <c r="B17" s="1">
        <f>B$9/($K$9-$J$9-$I$9-$H$9)*-$H$17</f>
        <v>10193399.205273647</v>
      </c>
      <c r="C17" s="1">
        <f>C$9/($K$9-$J$9-$I$9-$H$9)*-$H$17</f>
        <v>166411.45076672279</v>
      </c>
      <c r="D17" s="1">
        <f>D$9/($K$9-$J$9-$I$9-$H$9)*-$H$17</f>
        <v>679274.20393604017</v>
      </c>
      <c r="E17" s="1">
        <f>E$9/($K$9-$J$9-$I$9-$H$9)*-$H$17</f>
        <v>645002.05662833666</v>
      </c>
      <c r="G17" s="1">
        <f>G$9/($K$9-$J$9-$I$9-$H$9)*-$H$17</f>
        <v>2997452.4899848509</v>
      </c>
      <c r="H17" s="1">
        <f>-H15</f>
        <v>-14681539.406589597</v>
      </c>
      <c r="K17" s="1">
        <v>0</v>
      </c>
    </row>
    <row r="18" spans="1:11" x14ac:dyDescent="0.2">
      <c r="A18" t="s">
        <v>4</v>
      </c>
      <c r="B18" s="1">
        <f>+B15+B17</f>
        <v>109425142.03699516</v>
      </c>
      <c r="C18" s="1">
        <f>+C15+C17</f>
        <v>1786410.6241723737</v>
      </c>
      <c r="D18" s="1">
        <f>+D15+D17</f>
        <v>7291942.0451337667</v>
      </c>
      <c r="E18" s="1">
        <f>+E15+E17</f>
        <v>6924033.9007026069</v>
      </c>
      <c r="G18" s="1">
        <f>+G15+G17</f>
        <v>32177358.882996079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157604887.48999998</v>
      </c>
    </row>
    <row r="20" spans="1:11" x14ac:dyDescent="0.2">
      <c r="A20" t="s">
        <v>7</v>
      </c>
      <c r="B20" s="1">
        <f>B$9/($K$9-$J$9-$I$9-$H$9-$G$9)*-$G$20</f>
        <v>28072083.57887233</v>
      </c>
      <c r="C20" s="1">
        <f>C$9/($K$9-$J$9-$I$9-$H$9-$G$9)*-$G$20</f>
        <v>458288.3550747222</v>
      </c>
      <c r="D20" s="1">
        <f>D$9/($K$9-$J$9-$I$9-$H$9-$G$9)*-$G$20</f>
        <v>1870685.3172197116</v>
      </c>
      <c r="E20" s="1">
        <f>E$9/($K$9-$J$9-$I$9-$H$9-$G$9)*-$G$20</f>
        <v>1776301.6318293139</v>
      </c>
      <c r="G20" s="1">
        <f>-G18</f>
        <v>-32177358.882996079</v>
      </c>
      <c r="K20" s="1">
        <f>SUM(B20:J20)</f>
        <v>0</v>
      </c>
    </row>
    <row r="22" spans="1:11" x14ac:dyDescent="0.2">
      <c r="A22" t="s">
        <v>8</v>
      </c>
      <c r="B22" s="1">
        <f>+B20+B18</f>
        <v>137497225.6158675</v>
      </c>
      <c r="C22" s="1">
        <f t="shared" ref="C22:K22" si="3">+C20+C18</f>
        <v>2244698.979247096</v>
      </c>
      <c r="D22" s="1">
        <f t="shared" si="3"/>
        <v>9162627.3623534776</v>
      </c>
      <c r="E22" s="1">
        <f t="shared" si="3"/>
        <v>8700335.5325319208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157604887.48999998</v>
      </c>
    </row>
    <row r="27" spans="1:11" x14ac:dyDescent="0.2">
      <c r="A27" t="s">
        <v>9</v>
      </c>
      <c r="B27" s="1">
        <f>+B9</f>
        <v>74504832.329999998</v>
      </c>
    </row>
    <row r="28" spans="1:11" x14ac:dyDescent="0.2">
      <c r="A28" t="s">
        <v>10</v>
      </c>
      <c r="B28" s="1">
        <f>+B22-B27</f>
        <v>62992393.285867497</v>
      </c>
    </row>
    <row r="29" spans="1:11" x14ac:dyDescent="0.2">
      <c r="A29" s="33" t="s">
        <v>73</v>
      </c>
      <c r="B29" s="1">
        <v>11851</v>
      </c>
    </row>
    <row r="30" spans="1:11" x14ac:dyDescent="0.2">
      <c r="A30" t="s">
        <v>11</v>
      </c>
      <c r="B30" s="1">
        <f>+B28/B29</f>
        <v>5315.3652253706432</v>
      </c>
    </row>
  </sheetData>
  <phoneticPr fontId="0" type="noConversion"/>
  <pageMargins left="0.59" right="0.55000000000000004" top="1" bottom="0.56000000000000005" header="0.5" footer="0.5"/>
  <pageSetup scale="96" orientation="landscape" horizontalDpi="4294967294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30"/>
  <sheetViews>
    <sheetView zoomScale="75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7109375" style="1" customWidth="1"/>
    <col min="8" max="8" width="10.5703125" style="1" customWidth="1"/>
    <col min="9" max="9" width="11" style="1" customWidth="1"/>
    <col min="10" max="10" width="10.28515625" style="1" customWidth="1"/>
    <col min="11" max="11" width="14.1406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67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Table'!B46</f>
        <v>15693020.189999999</v>
      </c>
      <c r="C9" s="1">
        <f>'Master Expend Table'!C46</f>
        <v>7255.85</v>
      </c>
      <c r="D9" s="1">
        <f>'Master Expend Table'!D46</f>
        <v>1600468.1</v>
      </c>
      <c r="E9" s="1">
        <f>'Master Expend Table'!E46</f>
        <v>0</v>
      </c>
      <c r="G9" s="1">
        <f>'Master Expend Table'!G46</f>
        <v>2885453.78</v>
      </c>
      <c r="H9" s="1">
        <f>'Master Expend Table'!H46</f>
        <v>3070594.94</v>
      </c>
      <c r="I9" s="1">
        <f>'Master Expend Table'!I46</f>
        <v>2883249.19</v>
      </c>
      <c r="J9" s="1">
        <f>'Master Expend Table'!J46</f>
        <v>4205882.03</v>
      </c>
      <c r="K9" s="1">
        <f>SUM(B9:J9)</f>
        <v>30345924.080000006</v>
      </c>
    </row>
    <row r="11" spans="1:11" x14ac:dyDescent="0.2">
      <c r="A11" t="s">
        <v>3</v>
      </c>
      <c r="B11" s="1">
        <f>(B9/($K9-$J9))*-$J$11</f>
        <v>2524976.4896054626</v>
      </c>
      <c r="C11" s="1">
        <f t="shared" ref="C11:I11" si="0">(C9/($K9-$J9))*-$J$11</f>
        <v>1167.4521819438119</v>
      </c>
      <c r="D11" s="1">
        <f t="shared" si="0"/>
        <v>257512.21090243972</v>
      </c>
      <c r="E11" s="1">
        <f t="shared" si="0"/>
        <v>0</v>
      </c>
      <c r="G11" s="1">
        <f t="shared" si="0"/>
        <v>464263.91275440092</v>
      </c>
      <c r="H11" s="1">
        <f t="shared" si="0"/>
        <v>494052.76605340908</v>
      </c>
      <c r="I11" s="1">
        <f t="shared" si="0"/>
        <v>463909.19850234344</v>
      </c>
      <c r="J11" s="1">
        <f>-J9</f>
        <v>-4205882.03</v>
      </c>
      <c r="K11" s="1">
        <v>0</v>
      </c>
    </row>
    <row r="12" spans="1:11" x14ac:dyDescent="0.2">
      <c r="A12" t="s">
        <v>4</v>
      </c>
      <c r="B12" s="1">
        <f>+B9+B11</f>
        <v>18217996.679605462</v>
      </c>
      <c r="C12" s="1">
        <f t="shared" ref="C12:J12" si="1">+C9+C11</f>
        <v>8423.3021819438127</v>
      </c>
      <c r="D12" s="1">
        <f t="shared" si="1"/>
        <v>1857980.3109024398</v>
      </c>
      <c r="E12" s="1">
        <f t="shared" si="1"/>
        <v>0</v>
      </c>
      <c r="G12" s="1">
        <f t="shared" si="1"/>
        <v>3349717.6927544009</v>
      </c>
      <c r="H12" s="1">
        <f t="shared" si="1"/>
        <v>3564647.7060534088</v>
      </c>
      <c r="I12" s="1">
        <f t="shared" si="1"/>
        <v>3347158.3885023436</v>
      </c>
      <c r="J12" s="1">
        <f t="shared" si="1"/>
        <v>0</v>
      </c>
      <c r="K12" s="1">
        <f>SUM(B12:J12)</f>
        <v>30345924.080000002</v>
      </c>
    </row>
    <row r="14" spans="1:11" x14ac:dyDescent="0.2">
      <c r="A14" t="s">
        <v>5</v>
      </c>
      <c r="B14" s="1">
        <f>B$9/($K$9-$J$9-$I$9)*-I14</f>
        <v>2258566.969491215</v>
      </c>
      <c r="C14" s="1">
        <f t="shared" ref="C14:H14" si="2">C$9/($K$9-$J$9-$I$9)*-$I$14</f>
        <v>1044.2746486763319</v>
      </c>
      <c r="D14" s="1">
        <f t="shared" si="2"/>
        <v>230342.17394863136</v>
      </c>
      <c r="E14" s="1">
        <f t="shared" si="2"/>
        <v>0</v>
      </c>
      <c r="G14" s="1">
        <f t="shared" si="2"/>
        <v>415279.56509317225</v>
      </c>
      <c r="H14" s="1">
        <f t="shared" si="2"/>
        <v>441925.40532064781</v>
      </c>
      <c r="I14" s="1">
        <f>-I12</f>
        <v>-3347158.3885023436</v>
      </c>
      <c r="K14" s="1">
        <v>0</v>
      </c>
    </row>
    <row r="15" spans="1:11" x14ac:dyDescent="0.2">
      <c r="A15" t="s">
        <v>4</v>
      </c>
      <c r="B15" s="1">
        <f>+B12+B14</f>
        <v>20476563.649096675</v>
      </c>
      <c r="C15" s="1">
        <f>+C12+C14</f>
        <v>9467.5768306201444</v>
      </c>
      <c r="D15" s="1">
        <f>+D12+D14</f>
        <v>2088322.4848510711</v>
      </c>
      <c r="E15" s="1">
        <f>+E12+E14</f>
        <v>0</v>
      </c>
      <c r="G15" s="1">
        <f>+G12+G14</f>
        <v>3764997.2578475731</v>
      </c>
      <c r="H15" s="1">
        <f>+H12+H14</f>
        <v>4006573.1113740564</v>
      </c>
      <c r="I15" s="1">
        <f>+I12+I14</f>
        <v>0</v>
      </c>
      <c r="J15" s="1">
        <f>+J12+J14</f>
        <v>0</v>
      </c>
      <c r="K15" s="1">
        <f>SUM(B15:J15)</f>
        <v>30345924.079999998</v>
      </c>
    </row>
    <row r="17" spans="1:11" x14ac:dyDescent="0.2">
      <c r="A17" t="s">
        <v>6</v>
      </c>
      <c r="B17" s="1">
        <f>B$9/($K$9-$J$9-$I$9-$H$9)*-$H$17</f>
        <v>3114763.5121128433</v>
      </c>
      <c r="C17" s="1">
        <f>C$9/($K$9-$J$9-$I$9-$H$9)*-$H$17</f>
        <v>1440.1470561903341</v>
      </c>
      <c r="D17" s="1">
        <f>D$9/($K$9-$J$9-$I$9-$H$9)*-$H$17</f>
        <v>317662.22051744966</v>
      </c>
      <c r="E17" s="1">
        <f>E$9/($K$9-$J$9-$I$9-$H$9)*-$H$17</f>
        <v>0</v>
      </c>
      <c r="G17" s="1">
        <f>G$9/($K$9-$J$9-$I$9-$H$9)*-$H$17</f>
        <v>572707.23168757232</v>
      </c>
      <c r="H17" s="1">
        <f>-H15</f>
        <v>-4006573.1113740564</v>
      </c>
      <c r="K17" s="1">
        <v>0</v>
      </c>
    </row>
    <row r="18" spans="1:11" x14ac:dyDescent="0.2">
      <c r="A18" t="s">
        <v>4</v>
      </c>
      <c r="B18" s="1">
        <f>+B15+B17</f>
        <v>23591327.16120952</v>
      </c>
      <c r="C18" s="1">
        <f>+C15+C17</f>
        <v>10907.723886810478</v>
      </c>
      <c r="D18" s="1">
        <f>+D15+D17</f>
        <v>2405984.7053685207</v>
      </c>
      <c r="E18" s="1">
        <f>+E15+E17</f>
        <v>0</v>
      </c>
      <c r="G18" s="1">
        <f>+G15+G17</f>
        <v>4337704.4895351455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30345924.079999998</v>
      </c>
    </row>
    <row r="20" spans="1:11" x14ac:dyDescent="0.2">
      <c r="A20" t="s">
        <v>7</v>
      </c>
      <c r="B20" s="1">
        <f>B$9/($K$9-$J$9-$I$9-$H$9-$G$9)*-$G$20</f>
        <v>3934610.1868037148</v>
      </c>
      <c r="C20" s="1">
        <f>C$9/($K$9-$J$9-$I$9-$H$9-$G$9)*-$G$20</f>
        <v>1819.212680431767</v>
      </c>
      <c r="D20" s="1">
        <f>D$9/($K$9-$J$9-$I$9-$H$9-$G$9)*-$G$20</f>
        <v>401275.09005099843</v>
      </c>
      <c r="E20" s="1">
        <f>E$9/($K$9-$J$9-$I$9-$H$9-$G$9)*-$G$20</f>
        <v>0</v>
      </c>
      <c r="G20" s="1">
        <f>-G18</f>
        <v>-4337704.4895351455</v>
      </c>
      <c r="K20" s="1">
        <f>SUM(B20:J20)</f>
        <v>0</v>
      </c>
    </row>
    <row r="22" spans="1:11" x14ac:dyDescent="0.2">
      <c r="A22" t="s">
        <v>8</v>
      </c>
      <c r="B22" s="1">
        <f>+B20+B18</f>
        <v>27525937.348013233</v>
      </c>
      <c r="C22" s="1">
        <f t="shared" ref="C22:K22" si="3">+C20+C18</f>
        <v>12726.936567242245</v>
      </c>
      <c r="D22" s="1">
        <f t="shared" si="3"/>
        <v>2807259.7954195193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30345924.079999998</v>
      </c>
    </row>
    <row r="27" spans="1:11" x14ac:dyDescent="0.2">
      <c r="A27" t="s">
        <v>9</v>
      </c>
      <c r="B27" s="1">
        <f>+B9</f>
        <v>15693020.189999999</v>
      </c>
    </row>
    <row r="28" spans="1:11" x14ac:dyDescent="0.2">
      <c r="A28" t="s">
        <v>10</v>
      </c>
      <c r="B28" s="1">
        <f>+B22-B27</f>
        <v>11832917.158013234</v>
      </c>
    </row>
    <row r="29" spans="1:11" x14ac:dyDescent="0.2">
      <c r="A29" s="33" t="s">
        <v>73</v>
      </c>
      <c r="B29" s="1">
        <v>3462</v>
      </c>
    </row>
    <row r="30" spans="1:11" x14ac:dyDescent="0.2">
      <c r="A30" t="s">
        <v>11</v>
      </c>
      <c r="B30" s="1">
        <f>+B28/B29</f>
        <v>3417.9425644174562</v>
      </c>
    </row>
  </sheetData>
  <phoneticPr fontId="0" type="noConversion"/>
  <pageMargins left="0.57999999999999996" right="0.55000000000000004" top="1" bottom="0.5" header="0.5" footer="0.5"/>
  <pageSetup scale="97" orientation="landscape" horizontalDpi="4294967294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30"/>
  <sheetViews>
    <sheetView zoomScale="75" workbookViewId="0">
      <selection activeCell="C29" sqref="C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42578125" style="1" customWidth="1"/>
    <col min="8" max="8" width="10.5703125" style="1" customWidth="1"/>
    <col min="9" max="9" width="11" style="1" customWidth="1"/>
    <col min="10" max="10" width="10.28515625" style="1" customWidth="1"/>
    <col min="11" max="11" width="13.570312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33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Table'!B47</f>
        <v>48078659.119999997</v>
      </c>
      <c r="C9" s="1">
        <f>'Master Expend Table'!C47</f>
        <v>68901.48</v>
      </c>
      <c r="D9" s="1">
        <f>'Master Expend Table'!D47</f>
        <v>159510.43</v>
      </c>
      <c r="E9" s="1">
        <f>'Master Expend Table'!E47</f>
        <v>2772823.74</v>
      </c>
      <c r="G9" s="1">
        <f>'Master Expend Table'!G47</f>
        <v>14301033.6</v>
      </c>
      <c r="H9" s="1">
        <f>'Master Expend Table'!H47</f>
        <v>6450344.2800000003</v>
      </c>
      <c r="I9" s="1">
        <f>'Master Expend Table'!I47</f>
        <v>15176116.57</v>
      </c>
      <c r="J9" s="1">
        <f>'Master Expend Table'!J47</f>
        <v>8844332.6600000001</v>
      </c>
      <c r="K9" s="1">
        <f>SUM(B9:J9)</f>
        <v>95851721.879999995</v>
      </c>
    </row>
    <row r="11" spans="1:11" x14ac:dyDescent="0.2">
      <c r="A11" t="s">
        <v>3</v>
      </c>
      <c r="B11" s="1">
        <f>(B9/($K9-$J9))*-$J$11</f>
        <v>4887213.1311610322</v>
      </c>
      <c r="C11" s="1">
        <f t="shared" ref="C11:I11" si="0">(C9/($K9-$J9))*-$J$11</f>
        <v>7003.8604232278185</v>
      </c>
      <c r="D11" s="1">
        <f t="shared" si="0"/>
        <v>16214.293042312755</v>
      </c>
      <c r="E11" s="1">
        <f t="shared" si="0"/>
        <v>281858.53849833919</v>
      </c>
      <c r="G11" s="1">
        <f t="shared" si="0"/>
        <v>1453705.2504865101</v>
      </c>
      <c r="H11" s="1">
        <f t="shared" si="0"/>
        <v>655679.83472758427</v>
      </c>
      <c r="I11" s="1">
        <f t="shared" si="0"/>
        <v>1542657.7516609938</v>
      </c>
      <c r="J11" s="1">
        <f>-J9</f>
        <v>-8844332.6600000001</v>
      </c>
      <c r="K11" s="1">
        <v>0</v>
      </c>
    </row>
    <row r="12" spans="1:11" x14ac:dyDescent="0.2">
      <c r="A12" t="s">
        <v>4</v>
      </c>
      <c r="B12" s="1">
        <f>+B9+B11</f>
        <v>52965872.251161031</v>
      </c>
      <c r="C12" s="1">
        <f t="shared" ref="C12:J12" si="1">+C9+C11</f>
        <v>75905.340423227812</v>
      </c>
      <c r="D12" s="1">
        <f t="shared" si="1"/>
        <v>175724.72304231275</v>
      </c>
      <c r="E12" s="1">
        <f t="shared" si="1"/>
        <v>3054682.2784983395</v>
      </c>
      <c r="G12" s="1">
        <f t="shared" si="1"/>
        <v>15754738.85048651</v>
      </c>
      <c r="H12" s="1">
        <f t="shared" si="1"/>
        <v>7106024.1147275846</v>
      </c>
      <c r="I12" s="1">
        <f t="shared" si="1"/>
        <v>16718774.321660994</v>
      </c>
      <c r="J12" s="1">
        <f t="shared" si="1"/>
        <v>0</v>
      </c>
      <c r="K12" s="1">
        <f>SUM(B12:J12)</f>
        <v>95851721.879999995</v>
      </c>
    </row>
    <row r="14" spans="1:11" x14ac:dyDescent="0.2">
      <c r="A14" t="s">
        <v>5</v>
      </c>
      <c r="B14" s="1">
        <f>B$9/($K$9-$J$9-$I$9)*-I14</f>
        <v>11190338.439804157</v>
      </c>
      <c r="C14" s="1">
        <f t="shared" ref="C14:H14" si="2">C$9/($K$9-$J$9-$I$9)*-$I$14</f>
        <v>16036.863221974925</v>
      </c>
      <c r="D14" s="1">
        <f t="shared" si="2"/>
        <v>37126.153870546841</v>
      </c>
      <c r="E14" s="1">
        <f t="shared" si="2"/>
        <v>645376.48620936694</v>
      </c>
      <c r="G14" s="1">
        <f t="shared" si="2"/>
        <v>3328574.651459848</v>
      </c>
      <c r="H14" s="1">
        <f t="shared" si="2"/>
        <v>1501321.727095098</v>
      </c>
      <c r="I14" s="1">
        <f>-I12</f>
        <v>-16718774.321660994</v>
      </c>
      <c r="K14" s="1">
        <v>0</v>
      </c>
    </row>
    <row r="15" spans="1:11" x14ac:dyDescent="0.2">
      <c r="A15" t="s">
        <v>4</v>
      </c>
      <c r="B15" s="1">
        <f>+B12+B14</f>
        <v>64156210.690965191</v>
      </c>
      <c r="C15" s="1">
        <f>+C12+C14</f>
        <v>91942.203645202739</v>
      </c>
      <c r="D15" s="1">
        <f>+D12+D14</f>
        <v>212850.87691285959</v>
      </c>
      <c r="E15" s="1">
        <f>+E12+E14</f>
        <v>3700058.7647077064</v>
      </c>
      <c r="G15" s="1">
        <f>+G12+G14</f>
        <v>19083313.501946356</v>
      </c>
      <c r="H15" s="1">
        <f>+H12+H14</f>
        <v>8607345.8418226819</v>
      </c>
      <c r="I15" s="1">
        <f>+I12+I14</f>
        <v>0</v>
      </c>
      <c r="J15" s="1">
        <f>+J12+J14</f>
        <v>0</v>
      </c>
      <c r="K15" s="1">
        <f>SUM(B15:J15)</f>
        <v>95851721.879999995</v>
      </c>
    </row>
    <row r="17" spans="1:11" x14ac:dyDescent="0.2">
      <c r="A17" t="s">
        <v>6</v>
      </c>
      <c r="B17" s="1">
        <f>B$9/($K$9-$J$9-$I$9-$H$9)*-$H$17</f>
        <v>6329516.2209233418</v>
      </c>
      <c r="C17" s="1">
        <f>C$9/($K$9-$J$9-$I$9-$H$9)*-$H$17</f>
        <v>9070.8235896747119</v>
      </c>
      <c r="D17" s="1">
        <f>D$9/($K$9-$J$9-$I$9-$H$9)*-$H$17</f>
        <v>20999.417882506397</v>
      </c>
      <c r="E17" s="1">
        <f>E$9/($K$9-$J$9-$I$9-$H$9)*-$H$17</f>
        <v>365039.98159113654</v>
      </c>
      <c r="G17" s="1">
        <f>G$9/($K$9-$J$9-$I$9-$H$9)*-$H$17</f>
        <v>1882719.3978360214</v>
      </c>
      <c r="H17" s="1">
        <f>-H15</f>
        <v>-8607345.8418226819</v>
      </c>
      <c r="K17" s="1">
        <v>0</v>
      </c>
    </row>
    <row r="18" spans="1:11" x14ac:dyDescent="0.2">
      <c r="A18" t="s">
        <v>4</v>
      </c>
      <c r="B18" s="1">
        <f>+B15+B17</f>
        <v>70485726.91188854</v>
      </c>
      <c r="C18" s="1">
        <f>+C15+C17</f>
        <v>101013.02723487745</v>
      </c>
      <c r="D18" s="1">
        <f>+D15+D17</f>
        <v>233850.29479536598</v>
      </c>
      <c r="E18" s="1">
        <f>+E15+E17</f>
        <v>4065098.7462988431</v>
      </c>
      <c r="G18" s="1">
        <f>+G15+G17</f>
        <v>20966032.899782378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95851721.88000001</v>
      </c>
    </row>
    <row r="20" spans="1:11" x14ac:dyDescent="0.2">
      <c r="A20" t="s">
        <v>7</v>
      </c>
      <c r="B20" s="1">
        <f>B$9/($K$9-$J$9-$I$9-$H$9-$G$9)*-$G$20</f>
        <v>19734158.682710651</v>
      </c>
      <c r="C20" s="1">
        <f>C$9/($K$9-$J$9-$I$9-$H$9-$G$9)*-$G$20</f>
        <v>28281.003769258496</v>
      </c>
      <c r="D20" s="1">
        <f>D$9/($K$9-$J$9-$I$9-$H$9-$G$9)*-$G$20</f>
        <v>65471.961880442097</v>
      </c>
      <c r="E20" s="1">
        <f>E$9/($K$9-$J$9-$I$9-$H$9-$G$9)*-$G$20</f>
        <v>1138121.2514220225</v>
      </c>
      <c r="G20" s="1">
        <f>-G18</f>
        <v>-20966032.899782378</v>
      </c>
      <c r="K20" s="1">
        <f>SUM(B20:J20)</f>
        <v>0</v>
      </c>
    </row>
    <row r="22" spans="1:11" x14ac:dyDescent="0.2">
      <c r="A22" t="s">
        <v>8</v>
      </c>
      <c r="B22" s="1">
        <f>+B20+B18</f>
        <v>90219885.594599187</v>
      </c>
      <c r="C22" s="1">
        <f t="shared" ref="C22:K22" si="3">+C20+C18</f>
        <v>129294.03100413593</v>
      </c>
      <c r="D22" s="1">
        <f t="shared" si="3"/>
        <v>299322.25667580805</v>
      </c>
      <c r="E22" s="1">
        <f t="shared" si="3"/>
        <v>5203219.9977208655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95851721.88000001</v>
      </c>
    </row>
    <row r="27" spans="1:11" x14ac:dyDescent="0.2">
      <c r="A27" t="s">
        <v>9</v>
      </c>
      <c r="B27" s="1">
        <f>+B9</f>
        <v>48078659.119999997</v>
      </c>
    </row>
    <row r="28" spans="1:11" x14ac:dyDescent="0.2">
      <c r="A28" t="s">
        <v>10</v>
      </c>
      <c r="B28" s="1">
        <f>+B22-B27</f>
        <v>42141226.47459919</v>
      </c>
    </row>
    <row r="29" spans="1:11" x14ac:dyDescent="0.2">
      <c r="A29" s="33" t="s">
        <v>73</v>
      </c>
      <c r="B29" s="1">
        <v>8149</v>
      </c>
    </row>
    <row r="30" spans="1:11" x14ac:dyDescent="0.2">
      <c r="A30" t="s">
        <v>11</v>
      </c>
      <c r="B30" s="1">
        <f>+B28/B29</f>
        <v>5171.3371548164423</v>
      </c>
    </row>
  </sheetData>
  <phoneticPr fontId="0" type="noConversion"/>
  <pageMargins left="0.61" right="0.55000000000000004" top="1" bottom="0.57999999999999996" header="0.5" footer="0.5"/>
  <pageSetup scale="96" orientation="landscape" horizontalDpi="4294967294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/>
  </sheetViews>
  <sheetFormatPr defaultRowHeight="12" x14ac:dyDescent="0.2"/>
  <cols>
    <col min="1" max="1" width="34.140625" style="13" customWidth="1"/>
    <col min="2" max="2" width="10.5703125" style="32" bestFit="1" customWidth="1"/>
    <col min="3" max="16384" width="9.140625" style="13"/>
  </cols>
  <sheetData>
    <row r="1" spans="1:3" x14ac:dyDescent="0.2">
      <c r="A1" s="16" t="s">
        <v>70</v>
      </c>
    </row>
    <row r="2" spans="1:3" x14ac:dyDescent="0.2">
      <c r="A2" s="16" t="s">
        <v>75</v>
      </c>
    </row>
    <row r="5" spans="1:3" x14ac:dyDescent="0.2">
      <c r="A5" s="14" t="s">
        <v>36</v>
      </c>
      <c r="B5" s="36" t="s">
        <v>10</v>
      </c>
      <c r="C5" s="37" t="s">
        <v>11</v>
      </c>
    </row>
    <row r="6" spans="1:3" x14ac:dyDescent="0.2">
      <c r="A6" s="38" t="s">
        <v>117</v>
      </c>
      <c r="B6" s="36">
        <f>'ALEX TC'!B28</f>
        <v>8654781.7512608487</v>
      </c>
      <c r="C6" s="36">
        <f>'ALEX TC'!B30</f>
        <v>4230.0986076543741</v>
      </c>
    </row>
    <row r="7" spans="1:3" x14ac:dyDescent="0.2">
      <c r="A7" s="17" t="s">
        <v>118</v>
      </c>
      <c r="B7" s="36">
        <f>ARCCATC!B28</f>
        <v>27745582.308060311</v>
      </c>
      <c r="C7" s="36">
        <f>ARCCATC!B30</f>
        <v>3895.2102075053081</v>
      </c>
    </row>
    <row r="8" spans="1:3" x14ac:dyDescent="0.2">
      <c r="A8" s="38" t="s">
        <v>78</v>
      </c>
      <c r="B8" s="36">
        <f>'ANOKARAM CC'!B28</f>
        <v>20081132.102428775</v>
      </c>
      <c r="C8" s="36">
        <f>'ANOKARAM CC'!B30</f>
        <v>3551.6682176209365</v>
      </c>
    </row>
    <row r="9" spans="1:3" x14ac:dyDescent="0.2">
      <c r="A9" s="38" t="s">
        <v>79</v>
      </c>
      <c r="B9" s="39">
        <f>'ANOKA TC'!B28</f>
        <v>7655970.2702466948</v>
      </c>
      <c r="C9" s="39">
        <f>'ANOKA TC'!B30</f>
        <v>5211.6884072475796</v>
      </c>
    </row>
    <row r="10" spans="1:3" ht="24" x14ac:dyDescent="0.2">
      <c r="A10" s="41" t="s">
        <v>84</v>
      </c>
      <c r="B10" s="36">
        <f>B11+B12</f>
        <v>26818116.690586429</v>
      </c>
      <c r="C10" s="39">
        <f>'BSU &amp; TC'!B30</f>
        <v>5427.1214897467398</v>
      </c>
    </row>
    <row r="11" spans="1:3" x14ac:dyDescent="0.2">
      <c r="A11" s="41" t="s">
        <v>82</v>
      </c>
      <c r="B11" s="39">
        <f>'BEMIDJI SU'!B28</f>
        <v>22563808.760538574</v>
      </c>
      <c r="C11" s="39">
        <f>'BEMIDJI SU'!B30</f>
        <v>5279.3188489795448</v>
      </c>
    </row>
    <row r="12" spans="1:3" x14ac:dyDescent="0.2">
      <c r="A12" s="41" t="s">
        <v>83</v>
      </c>
      <c r="B12" s="39">
        <f>'NTC-Bemidji'!B28</f>
        <v>4254307.9300478557</v>
      </c>
      <c r="C12" s="39">
        <f>'NTC-Bemidji'!B30</f>
        <v>6265.5492342383741</v>
      </c>
    </row>
    <row r="13" spans="1:3" x14ac:dyDescent="0.2">
      <c r="A13" s="38" t="s">
        <v>40</v>
      </c>
      <c r="B13" s="39">
        <f>'CENTRAL LAKES'!B28</f>
        <v>13674634.045920661</v>
      </c>
      <c r="C13" s="39">
        <f>'CENTRAL LAKES'!B30</f>
        <v>4568.872050090431</v>
      </c>
    </row>
    <row r="14" spans="1:3" x14ac:dyDescent="0.2">
      <c r="A14" s="38" t="s">
        <v>41</v>
      </c>
      <c r="B14" s="39">
        <f>CENTURY!B28</f>
        <v>25856330.129466131</v>
      </c>
      <c r="C14" s="39">
        <f>CENTURY!B30</f>
        <v>4033.7488501507223</v>
      </c>
    </row>
    <row r="15" spans="1:3" x14ac:dyDescent="0.2">
      <c r="A15" s="41" t="s">
        <v>85</v>
      </c>
      <c r="B15" s="39">
        <f>'DAKCTY TC'!B28</f>
        <v>9233053.3089742083</v>
      </c>
      <c r="C15" s="39">
        <f>'DAKCTY TC'!B30</f>
        <v>4462.5680565365919</v>
      </c>
    </row>
    <row r="16" spans="1:3" x14ac:dyDescent="0.2">
      <c r="A16" s="41" t="s">
        <v>86</v>
      </c>
      <c r="B16" s="39">
        <f>'FDL CC'!B28</f>
        <v>4936953.3369763121</v>
      </c>
      <c r="C16" s="39">
        <f>'FDL CC'!B30</f>
        <v>4036.7566124090858</v>
      </c>
    </row>
    <row r="17" spans="1:3" x14ac:dyDescent="0.2">
      <c r="A17" s="41" t="s">
        <v>87</v>
      </c>
      <c r="B17" s="39">
        <f>'HENN TC'!B28</f>
        <v>18731213.147384316</v>
      </c>
      <c r="C17" s="39">
        <f>'HENN TC'!B30</f>
        <v>4769.853106031147</v>
      </c>
    </row>
    <row r="18" spans="1:3" x14ac:dyDescent="0.2">
      <c r="A18" s="41" t="s">
        <v>88</v>
      </c>
      <c r="B18" s="39">
        <f>'INVER HILLS'!B28</f>
        <v>16188206.285962222</v>
      </c>
      <c r="C18" s="39">
        <f>'INVER HILLS'!B30</f>
        <v>4249.9885234870626</v>
      </c>
    </row>
    <row r="19" spans="1:3" x14ac:dyDescent="0.2">
      <c r="A19" s="38" t="s">
        <v>42</v>
      </c>
      <c r="B19" s="39">
        <f>'LAKE SUPERIOR'!B28</f>
        <v>12755171.9684861</v>
      </c>
      <c r="C19" s="39">
        <f>'LAKE SUPERIOR'!B30</f>
        <v>3717.6251729775868</v>
      </c>
    </row>
    <row r="20" spans="1:3" x14ac:dyDescent="0.2">
      <c r="A20" s="42" t="s">
        <v>89</v>
      </c>
      <c r="B20" s="39">
        <f>'METRO SU'!B28</f>
        <v>49267479.780432031</v>
      </c>
      <c r="C20" s="39">
        <f>'METRO SU'!B30</f>
        <v>8140.693949179119</v>
      </c>
    </row>
    <row r="21" spans="1:3" x14ac:dyDescent="0.2">
      <c r="A21" s="42" t="s">
        <v>90</v>
      </c>
      <c r="B21" s="39">
        <f>'MPLS COLLEGE'!B28</f>
        <v>24623049.726656463</v>
      </c>
      <c r="C21" s="39">
        <f>'MPLS COLLEGE'!B30</f>
        <v>4086.1350359536114</v>
      </c>
    </row>
    <row r="22" spans="1:3" x14ac:dyDescent="0.2">
      <c r="A22" s="42" t="s">
        <v>91</v>
      </c>
      <c r="B22" s="39">
        <f>'MN SC-SOUTHEAST'!B28</f>
        <v>7993992.1167088561</v>
      </c>
      <c r="C22" s="39">
        <f>'MN SC-SOUTHEAST'!B30</f>
        <v>5497.9313044765177</v>
      </c>
    </row>
    <row r="23" spans="1:3" x14ac:dyDescent="0.2">
      <c r="A23" s="42" t="s">
        <v>92</v>
      </c>
      <c r="B23" s="39">
        <f>'MINNESOTA STATE COLLEGE'!B28</f>
        <v>21210074.881409738</v>
      </c>
      <c r="C23" s="39">
        <f>'MINNESOTA STATE COLLEGE'!B30</f>
        <v>4822.6636838130371</v>
      </c>
    </row>
    <row r="24" spans="1:3" x14ac:dyDescent="0.2">
      <c r="A24" s="42" t="s">
        <v>119</v>
      </c>
      <c r="B24" s="39">
        <f>'MSU MOORHEAD'!B28</f>
        <v>34062269.024033293</v>
      </c>
      <c r="C24" s="39">
        <f>'MSU MOORHEAD'!B30</f>
        <v>5978.9835043063531</v>
      </c>
    </row>
    <row r="25" spans="1:3" x14ac:dyDescent="0.2">
      <c r="A25" s="42" t="s">
        <v>120</v>
      </c>
      <c r="B25" s="39">
        <f>'MSU MANKATO'!B28</f>
        <v>65354752.523469418</v>
      </c>
      <c r="C25" s="39">
        <f>'MSU MANKATO'!B30</f>
        <v>4715.0099216123954</v>
      </c>
    </row>
    <row r="26" spans="1:3" x14ac:dyDescent="0.2">
      <c r="A26" s="42" t="s">
        <v>121</v>
      </c>
      <c r="B26" s="39">
        <f>'MN WEST'!B28</f>
        <v>9613233.1772102732</v>
      </c>
      <c r="C26" s="39">
        <f>'MN WEST'!B30</f>
        <v>4934.924628958046</v>
      </c>
    </row>
    <row r="27" spans="1:3" x14ac:dyDescent="0.2">
      <c r="A27" s="42" t="s">
        <v>93</v>
      </c>
      <c r="B27" s="39">
        <f>NORMANDALE!B28</f>
        <v>25994916.376574751</v>
      </c>
      <c r="C27" s="39">
        <f>NORMANDALE!B30</f>
        <v>3823.3440765663704</v>
      </c>
    </row>
    <row r="28" spans="1:3" x14ac:dyDescent="0.2">
      <c r="A28" s="42" t="s">
        <v>94</v>
      </c>
      <c r="B28" s="39">
        <f>'NO HENN CC'!B28</f>
        <v>22883944.399269231</v>
      </c>
      <c r="C28" s="39">
        <f>'NO HENN CC'!B30</f>
        <v>4927.6366062164579</v>
      </c>
    </row>
    <row r="29" spans="1:3" x14ac:dyDescent="0.2">
      <c r="A29" s="38" t="s">
        <v>46</v>
      </c>
      <c r="B29" s="36">
        <f>SUM(B30:B34)</f>
        <v>19984143.384150013</v>
      </c>
      <c r="C29" s="39">
        <f>NHED!B30</f>
        <v>5346.028800570426</v>
      </c>
    </row>
    <row r="30" spans="1:3" x14ac:dyDescent="0.2">
      <c r="A30" s="41" t="s">
        <v>95</v>
      </c>
      <c r="B30" s="39">
        <f>HIBBING!B28</f>
        <v>5780478.4359200485</v>
      </c>
      <c r="C30" s="39">
        <f>HIBBING!B30</f>
        <v>5547.4841035701038</v>
      </c>
    </row>
    <row r="31" spans="1:3" x14ac:dyDescent="0.2">
      <c r="A31" s="41" t="s">
        <v>96</v>
      </c>
      <c r="B31" s="39">
        <f>'ITASCA CC'!B28</f>
        <v>4456606.7631177297</v>
      </c>
      <c r="C31" s="39">
        <f>'ITASCA CC'!B30</f>
        <v>4570.8787314027995</v>
      </c>
    </row>
    <row r="32" spans="1:3" x14ac:dyDescent="0.2">
      <c r="A32" s="41" t="s">
        <v>47</v>
      </c>
      <c r="B32" s="39">
        <f>'MESABI RANGE'!B28</f>
        <v>4845754.3759414535</v>
      </c>
      <c r="C32" s="39">
        <f>'MESABI RANGE'!B30</f>
        <v>5402.1787914620436</v>
      </c>
    </row>
    <row r="33" spans="1:3" x14ac:dyDescent="0.2">
      <c r="A33" s="41" t="s">
        <v>97</v>
      </c>
      <c r="B33" s="39">
        <f>'RAINY RIVER'!B28</f>
        <v>1730502.447181304</v>
      </c>
      <c r="C33" s="39">
        <f>'RAINY RIVER'!B30</f>
        <v>6224.8289466953383</v>
      </c>
    </row>
    <row r="34" spans="1:3" x14ac:dyDescent="0.2">
      <c r="A34" s="41" t="s">
        <v>98</v>
      </c>
      <c r="B34" s="39">
        <f>VERMILION!B28</f>
        <v>3170801.3619894739</v>
      </c>
      <c r="C34" s="39">
        <f>VERMILION!B30</f>
        <v>5744.2053659229596</v>
      </c>
    </row>
    <row r="35" spans="1:3" x14ac:dyDescent="0.2">
      <c r="A35" s="42" t="s">
        <v>99</v>
      </c>
      <c r="B35" s="39">
        <f>NORTHLAND!B28</f>
        <v>11440348.228979146</v>
      </c>
      <c r="C35" s="39">
        <f>NORTHLAND!B30</f>
        <v>4976.2280247843173</v>
      </c>
    </row>
    <row r="36" spans="1:3" x14ac:dyDescent="0.2">
      <c r="A36" s="42" t="s">
        <v>100</v>
      </c>
      <c r="B36" s="39">
        <f>'PINE TC'!B28</f>
        <v>3665718.5950139184</v>
      </c>
      <c r="C36" s="39">
        <f>'PINE TC'!B30</f>
        <v>5070.1502005725015</v>
      </c>
    </row>
    <row r="37" spans="1:3" x14ac:dyDescent="0.2">
      <c r="A37" s="42" t="s">
        <v>49</v>
      </c>
      <c r="B37" s="39">
        <f>RIDGEWATER!B28</f>
        <v>12167265.550712351</v>
      </c>
      <c r="C37" s="39">
        <f>RIDGEWATER!B30</f>
        <v>4254.2886540952277</v>
      </c>
    </row>
    <row r="38" spans="1:3" x14ac:dyDescent="0.2">
      <c r="A38" s="42" t="s">
        <v>101</v>
      </c>
      <c r="B38" s="39">
        <f>RIVERLAND!B28</f>
        <v>10796716.912842562</v>
      </c>
      <c r="C38" s="39">
        <f>RIVERLAND!B30</f>
        <v>5195.7251746114352</v>
      </c>
    </row>
    <row r="39" spans="1:3" x14ac:dyDescent="0.2">
      <c r="A39" s="42" t="s">
        <v>102</v>
      </c>
      <c r="B39" s="39">
        <f>ROCHESTER!B28</f>
        <v>18665801.70510298</v>
      </c>
      <c r="C39" s="39">
        <f>ROCHESTER!B30</f>
        <v>4515.1915106683555</v>
      </c>
    </row>
    <row r="40" spans="1:3" x14ac:dyDescent="0.2">
      <c r="A40" s="42" t="s">
        <v>52</v>
      </c>
      <c r="B40" s="39">
        <f>'SAINT PAUL'!B28</f>
        <v>16866438.919428386</v>
      </c>
      <c r="C40" s="39">
        <f>'SAINT PAUL'!B30</f>
        <v>3633.4422489074504</v>
      </c>
    </row>
    <row r="41" spans="1:3" x14ac:dyDescent="0.2">
      <c r="A41" s="42" t="s">
        <v>66</v>
      </c>
      <c r="B41" s="39">
        <f>'SOUTH CENTRAL'!B28</f>
        <v>11987650.484681502</v>
      </c>
      <c r="C41" s="39">
        <f>'SOUTH CENTRAL'!B30</f>
        <v>4814.3174637275106</v>
      </c>
    </row>
    <row r="42" spans="1:3" x14ac:dyDescent="0.2">
      <c r="A42" s="42" t="s">
        <v>103</v>
      </c>
      <c r="B42" s="39">
        <f>'SOUTHWEST MN SU'!B28</f>
        <v>17017104.957203027</v>
      </c>
      <c r="C42" s="39">
        <f>'SOUTHWEST MN SU'!B30</f>
        <v>4625.4702248445301</v>
      </c>
    </row>
    <row r="43" spans="1:3" x14ac:dyDescent="0.2">
      <c r="A43" s="42" t="s">
        <v>104</v>
      </c>
      <c r="B43" s="39">
        <f>'ST CLOUD SU'!B28</f>
        <v>62992393.285867497</v>
      </c>
      <c r="C43" s="39">
        <f>'ST CLOUD SU'!B30</f>
        <v>5315.3652253706432</v>
      </c>
    </row>
    <row r="44" spans="1:3" x14ac:dyDescent="0.2">
      <c r="A44" s="42" t="s">
        <v>105</v>
      </c>
      <c r="B44" s="39">
        <f>'ST CLOUD TCC'!B28</f>
        <v>11832917.158013234</v>
      </c>
      <c r="C44" s="39">
        <f>'ST CLOUD TCC'!B30</f>
        <v>3417.9425644174562</v>
      </c>
    </row>
    <row r="45" spans="1:3" x14ac:dyDescent="0.2">
      <c r="A45" s="42" t="s">
        <v>106</v>
      </c>
      <c r="B45" s="39">
        <f>'WINONA SU'!B28</f>
        <v>42141226.47459919</v>
      </c>
      <c r="C45" s="39">
        <f>'WINONA SU'!B30</f>
        <v>5171.3371548164423</v>
      </c>
    </row>
    <row r="47" spans="1:3" x14ac:dyDescent="0.2">
      <c r="C47" s="32"/>
    </row>
    <row r="49" spans="1:2" x14ac:dyDescent="0.2">
      <c r="A49" s="31" t="s">
        <v>51</v>
      </c>
      <c r="B49" s="13"/>
    </row>
    <row r="50" spans="1:2" x14ac:dyDescent="0.2">
      <c r="A50" s="31" t="s">
        <v>74</v>
      </c>
      <c r="B50" s="13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0"/>
  <sheetViews>
    <sheetView zoomScale="75" workbookViewId="0">
      <selection activeCell="D11" sqref="D11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1" style="1" bestFit="1" customWidth="1"/>
    <col min="5" max="5" width="9.28515625" style="1" customWidth="1"/>
    <col min="6" max="6" width="2.7109375" style="3" customWidth="1"/>
    <col min="7" max="7" width="11.140625" style="1" bestFit="1" customWidth="1"/>
    <col min="8" max="8" width="11.5703125" style="1" bestFit="1" customWidth="1"/>
    <col min="9" max="9" width="11.140625" style="1" bestFit="1" customWidth="1"/>
    <col min="10" max="10" width="13.7109375" style="1" bestFit="1" customWidth="1"/>
    <col min="11" max="11" width="11.7109375" style="1" bestFit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Table'!B8</f>
        <v>19677591.690000001</v>
      </c>
      <c r="C9" s="1">
        <f>'Master Expend Table'!C8</f>
        <v>0</v>
      </c>
      <c r="D9" s="1">
        <f>'Master Expend Table'!D8</f>
        <v>1713419.77</v>
      </c>
      <c r="E9" s="1">
        <f>'Master Expend Table'!E8</f>
        <v>0</v>
      </c>
      <c r="G9" s="1">
        <f>'Master Expend Table'!G8</f>
        <v>6986797.2800000003</v>
      </c>
      <c r="H9" s="1">
        <f>'Master Expend Table'!H8</f>
        <v>4133137.59</v>
      </c>
      <c r="I9" s="1">
        <f>'Master Expend Table'!I8</f>
        <v>6464668.2599999998</v>
      </c>
      <c r="J9" s="1">
        <f>'Master Expend Table'!J8</f>
        <v>4245086.8899999997</v>
      </c>
      <c r="K9" s="1">
        <f>SUM(B9:J9)</f>
        <v>43220701.480000004</v>
      </c>
    </row>
    <row r="11" spans="1:11" x14ac:dyDescent="0.2">
      <c r="A11" t="s">
        <v>3</v>
      </c>
      <c r="B11" s="1">
        <f>(B9/($K9-$J9))*-$J$11</f>
        <v>2143214.0939587406</v>
      </c>
      <c r="C11" s="1">
        <f t="shared" ref="C11:I11" si="0">(C9/($K9-$J9))*-$J$11</f>
        <v>0</v>
      </c>
      <c r="D11" s="1">
        <f t="shared" si="0"/>
        <v>186619.65639818314</v>
      </c>
      <c r="E11" s="1">
        <f t="shared" si="0"/>
        <v>0</v>
      </c>
      <c r="G11" s="1">
        <f t="shared" si="0"/>
        <v>760977.39184914425</v>
      </c>
      <c r="H11" s="1">
        <f t="shared" si="0"/>
        <v>450166.81282498257</v>
      </c>
      <c r="I11" s="1">
        <f t="shared" si="0"/>
        <v>704108.93496894836</v>
      </c>
      <c r="J11" s="1">
        <f>-J9</f>
        <v>-4245086.8899999997</v>
      </c>
      <c r="K11" s="1">
        <v>0</v>
      </c>
    </row>
    <row r="12" spans="1:11" x14ac:dyDescent="0.2">
      <c r="A12" t="s">
        <v>4</v>
      </c>
      <c r="B12" s="1">
        <f>+B9+B11</f>
        <v>21820805.783958741</v>
      </c>
      <c r="C12" s="1">
        <f t="shared" ref="C12:J12" si="1">+C9+C11</f>
        <v>0</v>
      </c>
      <c r="D12" s="1">
        <f t="shared" si="1"/>
        <v>1900039.4263981832</v>
      </c>
      <c r="E12" s="1">
        <f t="shared" si="1"/>
        <v>0</v>
      </c>
      <c r="G12" s="1">
        <f t="shared" si="1"/>
        <v>7747774.6718491446</v>
      </c>
      <c r="H12" s="1">
        <f t="shared" si="1"/>
        <v>4583304.4028249821</v>
      </c>
      <c r="I12" s="1">
        <f t="shared" si="1"/>
        <v>7168777.1949689481</v>
      </c>
      <c r="J12" s="1">
        <f t="shared" si="1"/>
        <v>0</v>
      </c>
      <c r="K12" s="1">
        <f>SUM(B12:J12)</f>
        <v>43220701.479999997</v>
      </c>
    </row>
    <row r="14" spans="1:11" x14ac:dyDescent="0.2">
      <c r="A14" t="s">
        <v>5</v>
      </c>
      <c r="B14" s="1">
        <f>B$9/($K$9-$J$9-$I$9)*-I14</f>
        <v>4338977.6823879508</v>
      </c>
      <c r="C14" s="1">
        <f t="shared" ref="C14:H14" si="2">C$9/($K$9-$J$9-$I$9)*-$I$14</f>
        <v>0</v>
      </c>
      <c r="D14" s="1">
        <f t="shared" si="2"/>
        <v>377815.04259845201</v>
      </c>
      <c r="E14" s="1">
        <f t="shared" si="2"/>
        <v>0</v>
      </c>
      <c r="G14" s="1">
        <f t="shared" si="2"/>
        <v>1540613.1983465727</v>
      </c>
      <c r="H14" s="1">
        <f t="shared" si="2"/>
        <v>911371.27163597138</v>
      </c>
      <c r="I14" s="1">
        <f>-I12</f>
        <v>-7168777.1949689481</v>
      </c>
      <c r="K14" s="1">
        <v>0</v>
      </c>
    </row>
    <row r="15" spans="1:11" x14ac:dyDescent="0.2">
      <c r="A15" t="s">
        <v>4</v>
      </c>
      <c r="B15" s="1">
        <f>+B12+B14</f>
        <v>26159783.466346692</v>
      </c>
      <c r="C15" s="1">
        <f>+C12+C14</f>
        <v>0</v>
      </c>
      <c r="D15" s="1">
        <f>+D12+D14</f>
        <v>2277854.4689966352</v>
      </c>
      <c r="E15" s="1">
        <f>+E12+E14</f>
        <v>0</v>
      </c>
      <c r="G15" s="1">
        <f>+G12+G14</f>
        <v>9288387.8701957166</v>
      </c>
      <c r="H15" s="1">
        <f>+H12+H14</f>
        <v>5494675.6744609531</v>
      </c>
      <c r="I15" s="1">
        <f>+I12+I14</f>
        <v>0</v>
      </c>
      <c r="J15" s="1">
        <f>+J12+J14</f>
        <v>0</v>
      </c>
      <c r="K15" s="1">
        <f>SUM(B15:J15)</f>
        <v>43220701.479999997</v>
      </c>
    </row>
    <row r="17" spans="1:11" x14ac:dyDescent="0.2">
      <c r="A17" t="s">
        <v>6</v>
      </c>
      <c r="B17" s="1">
        <f>B$9/($K$9-$J$9-$I$9-$H$9)*-$H$17</f>
        <v>3810089.2631154577</v>
      </c>
      <c r="C17" s="1">
        <f>C$9/($K$9-$J$9-$I$9-$H$9)*-$H$17</f>
        <v>0</v>
      </c>
      <c r="D17" s="1">
        <f>D$9/($K$9-$J$9-$I$9-$H$9)*-$H$17</f>
        <v>331762.25890510669</v>
      </c>
      <c r="E17" s="1">
        <f>E$9/($K$9-$J$9-$I$9-$H$9)*-$H$17</f>
        <v>0</v>
      </c>
      <c r="G17" s="1">
        <f>G$9/($K$9-$J$9-$I$9-$H$9)*-$H$17</f>
        <v>1352824.1524403885</v>
      </c>
      <c r="H17" s="1">
        <f>-H15</f>
        <v>-5494675.6744609531</v>
      </c>
      <c r="K17" s="1">
        <v>0</v>
      </c>
    </row>
    <row r="18" spans="1:11" x14ac:dyDescent="0.2">
      <c r="A18" t="s">
        <v>4</v>
      </c>
      <c r="B18" s="1">
        <f>+B15+B17</f>
        <v>29969872.72946215</v>
      </c>
      <c r="C18" s="1">
        <f>+C15+C17</f>
        <v>0</v>
      </c>
      <c r="D18" s="1">
        <f>+D15+D17</f>
        <v>2609616.7279017419</v>
      </c>
      <c r="E18" s="1">
        <f>+E15+E17</f>
        <v>0</v>
      </c>
      <c r="G18" s="1">
        <f>+G15+G17</f>
        <v>10641212.022636104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43220701.479999997</v>
      </c>
    </row>
    <row r="20" spans="1:11" x14ac:dyDescent="0.2">
      <c r="A20" t="s">
        <v>7</v>
      </c>
      <c r="B20" s="1">
        <f>B$9/($K$9-$J$9-$I$9-$H$9-$G$9)*-$G$20</f>
        <v>9788851.0629666261</v>
      </c>
      <c r="C20" s="1">
        <f>C$9/($K$9-$J$9-$I$9-$H$9-$G$9)*-$G$20</f>
        <v>0</v>
      </c>
      <c r="D20" s="1">
        <f>D$9/($K$9-$J$9-$I$9-$H$9-$G$9)*-$G$20</f>
        <v>852360.95966947731</v>
      </c>
      <c r="E20" s="1">
        <f>E$9/($K$9-$J$9-$I$9-$H$9-$G$9)*-$G$20</f>
        <v>0</v>
      </c>
      <c r="G20" s="1">
        <f>-G18</f>
        <v>-10641212.022636104</v>
      </c>
      <c r="K20" s="1">
        <f>SUM(B20:J20)</f>
        <v>0</v>
      </c>
    </row>
    <row r="22" spans="1:11" x14ac:dyDescent="0.2">
      <c r="A22" t="s">
        <v>8</v>
      </c>
      <c r="B22" s="1">
        <f>+B20+B18</f>
        <v>39758723.792428777</v>
      </c>
      <c r="C22" s="1">
        <f t="shared" ref="C22:K22" si="3">+C20+C18</f>
        <v>0</v>
      </c>
      <c r="D22" s="1">
        <f t="shared" si="3"/>
        <v>3461977.6875712192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43220701.479999997</v>
      </c>
    </row>
    <row r="27" spans="1:11" x14ac:dyDescent="0.2">
      <c r="A27" t="s">
        <v>9</v>
      </c>
      <c r="B27" s="1">
        <f>+B9</f>
        <v>19677591.690000001</v>
      </c>
    </row>
    <row r="28" spans="1:11" x14ac:dyDescent="0.2">
      <c r="A28" t="s">
        <v>10</v>
      </c>
      <c r="B28" s="1">
        <f>+B22-B27</f>
        <v>20081132.102428775</v>
      </c>
    </row>
    <row r="29" spans="1:11" x14ac:dyDescent="0.2">
      <c r="A29" s="33" t="s">
        <v>73</v>
      </c>
      <c r="B29" s="1">
        <v>5654</v>
      </c>
    </row>
    <row r="30" spans="1:11" x14ac:dyDescent="0.2">
      <c r="A30" t="s">
        <v>11</v>
      </c>
      <c r="B30" s="1">
        <f>+B28/B29</f>
        <v>3551.6682176209365</v>
      </c>
    </row>
  </sheetData>
  <phoneticPr fontId="0" type="noConversion"/>
  <pageMargins left="0.57999999999999996" right="0.55000000000000004" top="0.75" bottom="0.56000000000000005" header="0.5" footer="0.5"/>
  <pageSetup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0"/>
  <sheetViews>
    <sheetView zoomScale="75" workbookViewId="0">
      <selection activeCell="I37" sqref="I37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9.28515625" style="1" customWidth="1"/>
    <col min="6" max="6" width="2.7109375" style="3" customWidth="1"/>
    <col min="7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53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Table'!B9</f>
        <v>7644124.6299999999</v>
      </c>
      <c r="C9" s="1">
        <f>'Master Expend Table'!C9</f>
        <v>0</v>
      </c>
      <c r="D9" s="1">
        <f>'Master Expend Table'!D9</f>
        <v>5472.08</v>
      </c>
      <c r="E9" s="1">
        <f>'Master Expend Table'!E9</f>
        <v>0</v>
      </c>
      <c r="G9" s="1">
        <f>'Master Expend Table'!G9</f>
        <v>2273678.09</v>
      </c>
      <c r="H9" s="1">
        <f>'Master Expend Table'!H9</f>
        <v>1187028.58</v>
      </c>
      <c r="I9" s="1">
        <f>'Master Expend Table'!I9</f>
        <v>2767618.04</v>
      </c>
      <c r="J9" s="1">
        <f>'Master Expend Table'!J9</f>
        <v>1433126.12</v>
      </c>
      <c r="K9" s="1">
        <f>SUM(B9:J9)</f>
        <v>15311047.540000003</v>
      </c>
    </row>
    <row r="11" spans="1:11" x14ac:dyDescent="0.2">
      <c r="A11" t="s">
        <v>3</v>
      </c>
      <c r="B11" s="1">
        <f>(B9/($K9-$J9))*-$J$11</f>
        <v>789382.958747747</v>
      </c>
      <c r="C11" s="1">
        <f t="shared" ref="C11:I11" si="0">(C9/($K9-$J9))*-$J$11</f>
        <v>0</v>
      </c>
      <c r="D11" s="1">
        <f t="shared" si="0"/>
        <v>565.0832384328055</v>
      </c>
      <c r="E11" s="1">
        <f t="shared" si="0"/>
        <v>0</v>
      </c>
      <c r="G11" s="1">
        <f t="shared" si="0"/>
        <v>234795.06481098884</v>
      </c>
      <c r="H11" s="1">
        <f t="shared" si="0"/>
        <v>122580.43634206639</v>
      </c>
      <c r="I11" s="1">
        <f t="shared" si="0"/>
        <v>285802.57686076482</v>
      </c>
      <c r="J11" s="1">
        <f>-J9</f>
        <v>-1433126.12</v>
      </c>
      <c r="K11" s="1">
        <v>0</v>
      </c>
    </row>
    <row r="12" spans="1:11" x14ac:dyDescent="0.2">
      <c r="A12" t="s">
        <v>4</v>
      </c>
      <c r="B12" s="1">
        <f>+B9+B11</f>
        <v>8433507.5887477472</v>
      </c>
      <c r="C12" s="1">
        <f t="shared" ref="C12:J12" si="1">+C9+C11</f>
        <v>0</v>
      </c>
      <c r="D12" s="1">
        <f t="shared" si="1"/>
        <v>6037.1632384328059</v>
      </c>
      <c r="E12" s="1">
        <f t="shared" si="1"/>
        <v>0</v>
      </c>
      <c r="G12" s="1">
        <f t="shared" si="1"/>
        <v>2508473.1548109888</v>
      </c>
      <c r="H12" s="1">
        <f t="shared" si="1"/>
        <v>1309609.0163420665</v>
      </c>
      <c r="I12" s="1">
        <f t="shared" si="1"/>
        <v>3053420.616860765</v>
      </c>
      <c r="J12" s="1">
        <f t="shared" si="1"/>
        <v>0</v>
      </c>
      <c r="K12" s="1">
        <f>SUM(B12:J12)</f>
        <v>15311047.539999999</v>
      </c>
    </row>
    <row r="14" spans="1:11" x14ac:dyDescent="0.2">
      <c r="A14" t="s">
        <v>5</v>
      </c>
      <c r="B14" s="1">
        <f>B$9/($K$9-$J$9-$I$9)*-I14</f>
        <v>2100818.2175395428</v>
      </c>
      <c r="C14" s="1">
        <f t="shared" ref="C14:H14" si="2">C$9/($K$9-$J$9-$I$9)*-$I$14</f>
        <v>0</v>
      </c>
      <c r="D14" s="1">
        <f t="shared" si="2"/>
        <v>1503.8798957721576</v>
      </c>
      <c r="E14" s="1">
        <f t="shared" si="2"/>
        <v>0</v>
      </c>
      <c r="G14" s="1">
        <f t="shared" si="2"/>
        <v>624870.02547635243</v>
      </c>
      <c r="H14" s="1">
        <f t="shared" si="2"/>
        <v>326228.49394909659</v>
      </c>
      <c r="I14" s="1">
        <f>-I12</f>
        <v>-3053420.616860765</v>
      </c>
      <c r="K14" s="1">
        <v>0</v>
      </c>
    </row>
    <row r="15" spans="1:11" x14ac:dyDescent="0.2">
      <c r="A15" t="s">
        <v>4</v>
      </c>
      <c r="B15" s="1">
        <f>+B12+B14</f>
        <v>10534325.806287291</v>
      </c>
      <c r="C15" s="1">
        <f>+C12+C14</f>
        <v>0</v>
      </c>
      <c r="D15" s="1">
        <f>+D12+D14</f>
        <v>7541.0431342049633</v>
      </c>
      <c r="E15" s="1">
        <f>+E12+E14</f>
        <v>0</v>
      </c>
      <c r="G15" s="1">
        <f>+G12+G14</f>
        <v>3133343.1802873411</v>
      </c>
      <c r="H15" s="1">
        <f>+H12+H14</f>
        <v>1635837.5102911631</v>
      </c>
      <c r="I15" s="1">
        <f>+I12+I14</f>
        <v>0</v>
      </c>
      <c r="J15" s="1">
        <f>+J12+J14</f>
        <v>0</v>
      </c>
      <c r="K15" s="1">
        <f>SUM(B15:J15)</f>
        <v>15311047.539999999</v>
      </c>
    </row>
    <row r="17" spans="1:11" x14ac:dyDescent="0.2">
      <c r="A17" t="s">
        <v>6</v>
      </c>
      <c r="B17" s="1">
        <f>B$9/($K$9-$J$9-$I$9-$H$9)*-$H$17</f>
        <v>1260122.8984502731</v>
      </c>
      <c r="C17" s="1">
        <f>C$9/($K$9-$J$9-$I$9-$H$9)*-$H$17</f>
        <v>0</v>
      </c>
      <c r="D17" s="1">
        <f>D$9/($K$9-$J$9-$I$9-$H$9)*-$H$17</f>
        <v>902.06448009623455</v>
      </c>
      <c r="E17" s="1">
        <f>E$9/($K$9-$J$9-$I$9-$H$9)*-$H$17</f>
        <v>0</v>
      </c>
      <c r="G17" s="1">
        <f>G$9/($K$9-$J$9-$I$9-$H$9)*-$H$17</f>
        <v>374812.54736079322</v>
      </c>
      <c r="H17" s="1">
        <f>-H15</f>
        <v>-1635837.5102911631</v>
      </c>
      <c r="K17" s="1">
        <v>0</v>
      </c>
    </row>
    <row r="18" spans="1:11" x14ac:dyDescent="0.2">
      <c r="A18" t="s">
        <v>4</v>
      </c>
      <c r="B18" s="1">
        <f>+B15+B17</f>
        <v>11794448.704737563</v>
      </c>
      <c r="C18" s="1">
        <f>+C15+C17</f>
        <v>0</v>
      </c>
      <c r="D18" s="1">
        <f>+D15+D17</f>
        <v>8443.1076143011978</v>
      </c>
      <c r="E18" s="1">
        <f>+E15+E17</f>
        <v>0</v>
      </c>
      <c r="G18" s="1">
        <f>+G15+G17</f>
        <v>3508155.7276481343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15311047.539999999</v>
      </c>
    </row>
    <row r="20" spans="1:11" x14ac:dyDescent="0.2">
      <c r="A20" t="s">
        <v>7</v>
      </c>
      <c r="B20" s="1">
        <f>B$9/($K$9-$J$9-$I$9-$H$9-$G$9)*-$G$20</f>
        <v>3505646.1955091311</v>
      </c>
      <c r="C20" s="1">
        <f>C$9/($K$9-$J$9-$I$9-$H$9-$G$9)*-$G$20</f>
        <v>0</v>
      </c>
      <c r="D20" s="1">
        <f>D$9/($K$9-$J$9-$I$9-$H$9-$G$9)*-$G$20</f>
        <v>2509.5321390019785</v>
      </c>
      <c r="E20" s="1">
        <f>E$9/($K$9-$J$9-$I$9-$H$9-$G$9)*-$G$20</f>
        <v>0</v>
      </c>
      <c r="G20" s="1">
        <f>-G18</f>
        <v>-3508155.7276481343</v>
      </c>
      <c r="K20" s="1">
        <f>SUM(B20:J20)</f>
        <v>0</v>
      </c>
    </row>
    <row r="22" spans="1:11" x14ac:dyDescent="0.2">
      <c r="A22" t="s">
        <v>8</v>
      </c>
      <c r="B22" s="1">
        <f>+B20+B18</f>
        <v>15300094.900246695</v>
      </c>
      <c r="C22" s="1">
        <f t="shared" ref="C22:K22" si="3">+C20+C18</f>
        <v>0</v>
      </c>
      <c r="D22" s="1">
        <f t="shared" si="3"/>
        <v>10952.639753303176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15311047.539999999</v>
      </c>
    </row>
    <row r="27" spans="1:11" x14ac:dyDescent="0.2">
      <c r="A27" t="s">
        <v>9</v>
      </c>
      <c r="B27" s="1">
        <f>+B9</f>
        <v>7644124.6299999999</v>
      </c>
    </row>
    <row r="28" spans="1:11" x14ac:dyDescent="0.2">
      <c r="A28" t="s">
        <v>10</v>
      </c>
      <c r="B28" s="1">
        <f>+B22-B27</f>
        <v>7655970.2702466948</v>
      </c>
    </row>
    <row r="29" spans="1:11" x14ac:dyDescent="0.2">
      <c r="A29" s="33" t="s">
        <v>73</v>
      </c>
      <c r="B29" s="1">
        <v>1469</v>
      </c>
    </row>
    <row r="30" spans="1:11" x14ac:dyDescent="0.2">
      <c r="A30" t="s">
        <v>11</v>
      </c>
      <c r="B30" s="1">
        <f>+B28/B29</f>
        <v>5211.6884072475796</v>
      </c>
    </row>
  </sheetData>
  <phoneticPr fontId="0" type="noConversion"/>
  <pageMargins left="0.46" right="0.55000000000000004" top="0.59" bottom="0.57999999999999996" header="0.5" footer="0.5"/>
  <pageSetup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0"/>
  <sheetViews>
    <sheetView zoomScale="90" zoomScaleNormal="90" workbookViewId="0">
      <selection activeCell="A29" sqref="A2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Table'!B10</f>
        <v>25385533.050000001</v>
      </c>
      <c r="C9" s="1">
        <f>'Master Expend Table'!C10</f>
        <v>218119.42</v>
      </c>
      <c r="D9" s="1">
        <f>'Master Expend Table'!D10</f>
        <v>618692.27</v>
      </c>
      <c r="E9" s="1">
        <f>'Master Expend Table'!E10</f>
        <v>4567996.47</v>
      </c>
      <c r="G9" s="1">
        <f>'Master Expend Table'!G10</f>
        <v>9068437.7200000007</v>
      </c>
      <c r="H9" s="1">
        <f>'Master Expend Table'!H10</f>
        <v>5782898.9500000002</v>
      </c>
      <c r="I9" s="1">
        <f>'Master Expend Table'!I10</f>
        <v>10838274.41</v>
      </c>
      <c r="J9" s="1">
        <f>'Master Expend Table'!J10</f>
        <v>6914028.6900000004</v>
      </c>
      <c r="K9" s="1">
        <f>SUM(B9:J9)</f>
        <v>63393980.980000004</v>
      </c>
    </row>
    <row r="11" spans="1:11" x14ac:dyDescent="0.2">
      <c r="A11" t="s">
        <v>3</v>
      </c>
      <c r="B11" s="1">
        <f>(B9/($K9-$J9))*-$J$11</f>
        <v>3107585.9079597532</v>
      </c>
      <c r="C11" s="1">
        <f t="shared" ref="C11:I11" si="0">(C9/($K9-$J9))*-$J$11</f>
        <v>26701.225241530032</v>
      </c>
      <c r="D11" s="1">
        <f t="shared" si="0"/>
        <v>75737.601248268082</v>
      </c>
      <c r="E11" s="1">
        <f t="shared" si="0"/>
        <v>559194.14533554169</v>
      </c>
      <c r="G11" s="1">
        <f t="shared" si="0"/>
        <v>1110118.4761563507</v>
      </c>
      <c r="H11" s="1">
        <f t="shared" si="0"/>
        <v>707917.19239376986</v>
      </c>
      <c r="I11" s="1">
        <f t="shared" si="0"/>
        <v>1326774.141664786</v>
      </c>
      <c r="J11" s="1">
        <f>-J9</f>
        <v>-6914028.6900000004</v>
      </c>
      <c r="K11" s="1">
        <v>0</v>
      </c>
    </row>
    <row r="12" spans="1:11" x14ac:dyDescent="0.2">
      <c r="A12" t="s">
        <v>4</v>
      </c>
      <c r="B12" s="1">
        <f>+B9+B11</f>
        <v>28493118.957959753</v>
      </c>
      <c r="C12" s="1">
        <f t="shared" ref="C12:J12" si="1">+C9+C11</f>
        <v>244820.64524153003</v>
      </c>
      <c r="D12" s="1">
        <f t="shared" si="1"/>
        <v>694429.87124826806</v>
      </c>
      <c r="E12" s="1">
        <f t="shared" si="1"/>
        <v>5127190.6153355418</v>
      </c>
      <c r="G12" s="1">
        <f t="shared" si="1"/>
        <v>10178556.196156351</v>
      </c>
      <c r="H12" s="1">
        <f t="shared" si="1"/>
        <v>6490816.1423937697</v>
      </c>
      <c r="I12" s="1">
        <f t="shared" si="1"/>
        <v>12165048.551664786</v>
      </c>
      <c r="J12" s="1">
        <f t="shared" si="1"/>
        <v>0</v>
      </c>
      <c r="K12" s="1">
        <f>SUM(B12:J12)</f>
        <v>63393980.979999997</v>
      </c>
    </row>
    <row r="14" spans="1:11" x14ac:dyDescent="0.2">
      <c r="A14" t="s">
        <v>5</v>
      </c>
      <c r="B14" s="1">
        <f>B$9/($K$9-$J$9-$I$9)*-I14</f>
        <v>6766101.8702045362</v>
      </c>
      <c r="C14" s="1">
        <f t="shared" ref="C14:H14" si="2">C$9/($K$9-$J$9-$I$9)*-$I$14</f>
        <v>58136.191691666245</v>
      </c>
      <c r="D14" s="1">
        <f t="shared" si="2"/>
        <v>164902.38423920312</v>
      </c>
      <c r="E14" s="1">
        <f t="shared" si="2"/>
        <v>1217525.3282205442</v>
      </c>
      <c r="G14" s="1">
        <f t="shared" si="2"/>
        <v>2417044.908857069</v>
      </c>
      <c r="H14" s="1">
        <f t="shared" si="2"/>
        <v>1541337.8684517655</v>
      </c>
      <c r="I14" s="1">
        <f>-I12</f>
        <v>-12165048.551664786</v>
      </c>
      <c r="K14" s="1">
        <v>0</v>
      </c>
    </row>
    <row r="15" spans="1:11" x14ac:dyDescent="0.2">
      <c r="A15" t="s">
        <v>4</v>
      </c>
      <c r="B15" s="1">
        <f>+B12+B14</f>
        <v>35259220.828164287</v>
      </c>
      <c r="C15" s="1">
        <f>+C12+C14</f>
        <v>302956.83693319629</v>
      </c>
      <c r="D15" s="1">
        <f>+D12+D14</f>
        <v>859332.25548747112</v>
      </c>
      <c r="E15" s="1">
        <f>+E12+E14</f>
        <v>6344715.9435560862</v>
      </c>
      <c r="G15" s="1">
        <f>+G12+G14</f>
        <v>12595601.105013419</v>
      </c>
      <c r="H15" s="1">
        <f>+H12+H14</f>
        <v>8032154.0108455354</v>
      </c>
      <c r="I15" s="1">
        <f>+I12+I14</f>
        <v>0</v>
      </c>
      <c r="J15" s="1">
        <f>+J12+J14</f>
        <v>0</v>
      </c>
      <c r="K15" s="1">
        <f>SUM(B15:J15)</f>
        <v>63393980.979999997</v>
      </c>
    </row>
    <row r="17" spans="1:11" x14ac:dyDescent="0.2">
      <c r="A17" t="s">
        <v>6</v>
      </c>
      <c r="B17" s="1">
        <f>B$9/($K$9-$J$9-$I$9-$H$9)*-$H$17</f>
        <v>5115573.4465197613</v>
      </c>
      <c r="C17" s="1">
        <f>C$9/($K$9-$J$9-$I$9-$H$9)*-$H$17</f>
        <v>43954.401545343622</v>
      </c>
      <c r="D17" s="1">
        <f>D$9/($K$9-$J$9-$I$9-$H$9)*-$H$17</f>
        <v>124675.9617670914</v>
      </c>
      <c r="E17" s="1">
        <f>E$9/($K$9-$J$9-$I$9-$H$9)*-$H$17</f>
        <v>920521.20393540466</v>
      </c>
      <c r="G17" s="1">
        <f>G$9/($K$9-$J$9-$I$9-$H$9)*-$H$17</f>
        <v>1827428.9970779326</v>
      </c>
      <c r="H17" s="1">
        <f>-H15</f>
        <v>-8032154.0108455354</v>
      </c>
      <c r="K17" s="1">
        <v>0</v>
      </c>
    </row>
    <row r="18" spans="1:11" x14ac:dyDescent="0.2">
      <c r="A18" t="s">
        <v>4</v>
      </c>
      <c r="B18" s="1">
        <f>+B15+B17</f>
        <v>40374794.274684049</v>
      </c>
      <c r="C18" s="1">
        <f>+C15+C17</f>
        <v>346911.23847853992</v>
      </c>
      <c r="D18" s="1">
        <f>+D15+D17</f>
        <v>984008.21725456254</v>
      </c>
      <c r="E18" s="1">
        <f>+E15+E17</f>
        <v>7265237.1474914905</v>
      </c>
      <c r="G18" s="1">
        <f>+G15+G17</f>
        <v>14423030.102091352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63393980.979999997</v>
      </c>
    </row>
    <row r="20" spans="1:11" x14ac:dyDescent="0.2">
      <c r="A20" t="s">
        <v>7</v>
      </c>
      <c r="B20" s="1">
        <f>B$9/($K$9-$J$9-$I$9-$H$9-$G$9)*-$G$20</f>
        <v>11891271.514031552</v>
      </c>
      <c r="C20" s="1">
        <f>C$9/($K$9-$J$9-$I$9-$H$9-$G$9)*-$G$20</f>
        <v>102173.04638017376</v>
      </c>
      <c r="D20" s="1">
        <f>D$9/($K$9-$J$9-$I$9-$H$9-$G$9)*-$G$20</f>
        <v>289812.22303710965</v>
      </c>
      <c r="E20" s="1">
        <f>E$9/($K$9-$J$9-$I$9-$H$9-$G$9)*-$G$20</f>
        <v>2139773.3186425124</v>
      </c>
      <c r="G20" s="1">
        <f>-G18</f>
        <v>-14423030.102091352</v>
      </c>
      <c r="K20" s="1">
        <f>SUM(B20:J20)</f>
        <v>0</v>
      </c>
    </row>
    <row r="22" spans="1:11" x14ac:dyDescent="0.2">
      <c r="A22" t="s">
        <v>8</v>
      </c>
      <c r="B22" s="1">
        <f>+B20+B18</f>
        <v>52266065.788715601</v>
      </c>
      <c r="C22" s="1">
        <f t="shared" ref="C22:K22" si="3">+C20+C18</f>
        <v>449084.28485871368</v>
      </c>
      <c r="D22" s="1">
        <f t="shared" si="3"/>
        <v>1273820.4402916722</v>
      </c>
      <c r="E22" s="1">
        <f t="shared" si="3"/>
        <v>9405010.4661340024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63393980.979999997</v>
      </c>
    </row>
    <row r="27" spans="1:11" x14ac:dyDescent="0.2">
      <c r="A27" t="s">
        <v>9</v>
      </c>
      <c r="B27" s="1">
        <f>+B9</f>
        <v>25385533.050000001</v>
      </c>
    </row>
    <row r="28" spans="1:11" x14ac:dyDescent="0.2">
      <c r="A28" t="s">
        <v>10</v>
      </c>
      <c r="B28" s="1">
        <f>+B22-B27</f>
        <v>26880532.7387156</v>
      </c>
    </row>
    <row r="29" spans="1:11" x14ac:dyDescent="0.2">
      <c r="A29" s="33" t="s">
        <v>73</v>
      </c>
      <c r="B29" s="1">
        <f>'BEMIDJI SU'!B29+'NTC-Bemidji'!B29</f>
        <v>4953</v>
      </c>
    </row>
    <row r="30" spans="1:11" x14ac:dyDescent="0.2">
      <c r="A30" t="s">
        <v>11</v>
      </c>
      <c r="B30" s="1">
        <f>+B28/B29</f>
        <v>5427.1214897467398</v>
      </c>
    </row>
  </sheetData>
  <phoneticPr fontId="11" type="noConversion"/>
  <pageMargins left="0.66" right="0.35" top="0.89" bottom="0.69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0"/>
  <sheetViews>
    <sheetView workbookViewId="0">
      <selection activeCell="B9" sqref="B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1.140625" style="1" customWidth="1"/>
    <col min="8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19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Table'!B11</f>
        <v>20899400.02</v>
      </c>
      <c r="C9" s="1">
        <f>'Master Expend Table'!C11</f>
        <v>163185.57</v>
      </c>
      <c r="D9" s="1">
        <f>'Master Expend Table'!D11</f>
        <v>295002.46000000002</v>
      </c>
      <c r="E9" s="1">
        <f>'Master Expend Table'!E11</f>
        <v>4567996.47</v>
      </c>
      <c r="G9" s="1">
        <f>'Master Expend Table'!G11</f>
        <v>8157104.1600000001</v>
      </c>
      <c r="H9" s="1">
        <f>'Master Expend Table'!H11</f>
        <v>4341841.04</v>
      </c>
      <c r="I9" s="1">
        <f>'Master Expend Table'!I11</f>
        <v>9330644.3499999996</v>
      </c>
      <c r="J9" s="1">
        <f>'Master Expend Table'!J11</f>
        <v>6160684.3600000003</v>
      </c>
      <c r="K9" s="1">
        <f>SUM(B9:J9)</f>
        <v>53915858.43</v>
      </c>
    </row>
    <row r="11" spans="1:11" x14ac:dyDescent="0.2">
      <c r="A11" t="s">
        <v>3</v>
      </c>
      <c r="B11" s="1">
        <f>(B9/($K9-$J9))*-$J$11</f>
        <v>2696139.4098965684</v>
      </c>
      <c r="C11" s="1">
        <f t="shared" ref="C11:I11" si="0">(C9/($K9-$J9))*-$J$11</f>
        <v>21051.850578600253</v>
      </c>
      <c r="D11" s="1">
        <f t="shared" si="0"/>
        <v>38056.966116792668</v>
      </c>
      <c r="E11" s="1">
        <f t="shared" si="0"/>
        <v>589297.07528682472</v>
      </c>
      <c r="G11" s="1">
        <f t="shared" si="0"/>
        <v>1052312.026917567</v>
      </c>
      <c r="H11" s="1">
        <f t="shared" si="0"/>
        <v>560121.76082795998</v>
      </c>
      <c r="I11" s="1">
        <f t="shared" si="0"/>
        <v>1203705.2703756874</v>
      </c>
      <c r="J11" s="1">
        <f>-J9</f>
        <v>-6160684.3600000003</v>
      </c>
      <c r="K11" s="1">
        <v>0</v>
      </c>
    </row>
    <row r="12" spans="1:11" x14ac:dyDescent="0.2">
      <c r="A12" t="s">
        <v>4</v>
      </c>
      <c r="B12" s="1">
        <f>+B9+B11</f>
        <v>23595539.429896567</v>
      </c>
      <c r="C12" s="1">
        <f t="shared" ref="C12:J12" si="1">+C9+C11</f>
        <v>184237.42057860026</v>
      </c>
      <c r="D12" s="1">
        <f t="shared" si="1"/>
        <v>333059.42611679272</v>
      </c>
      <c r="E12" s="1">
        <f t="shared" si="1"/>
        <v>5157293.5452868249</v>
      </c>
      <c r="G12" s="1">
        <f t="shared" si="1"/>
        <v>9209416.1869175676</v>
      </c>
      <c r="H12" s="1">
        <f t="shared" si="1"/>
        <v>4901962.8008279596</v>
      </c>
      <c r="I12" s="1">
        <f t="shared" si="1"/>
        <v>10534349.620375687</v>
      </c>
      <c r="J12" s="1">
        <f t="shared" si="1"/>
        <v>0</v>
      </c>
      <c r="K12" s="1">
        <f>SUM(B12:J12)</f>
        <v>53915858.429999992</v>
      </c>
    </row>
    <row r="14" spans="1:11" x14ac:dyDescent="0.2">
      <c r="A14" t="s">
        <v>5</v>
      </c>
      <c r="B14" s="1">
        <f>B$9/($K$9-$J$9-$I$9)*-I14</f>
        <v>5729714.5409738701</v>
      </c>
      <c r="C14" s="1">
        <f t="shared" ref="C14:H14" si="2">C$9/($K$9-$J$9-$I$9)*-$I$14</f>
        <v>44738.4485875834</v>
      </c>
      <c r="D14" s="1">
        <f t="shared" si="2"/>
        <v>80876.957379997679</v>
      </c>
      <c r="E14" s="1">
        <f t="shared" si="2"/>
        <v>1252347.712002706</v>
      </c>
      <c r="G14" s="1">
        <f t="shared" si="2"/>
        <v>2236326.3190839891</v>
      </c>
      <c r="H14" s="1">
        <f t="shared" si="2"/>
        <v>1190345.6423475409</v>
      </c>
      <c r="I14" s="1">
        <f>-I12</f>
        <v>-10534349.620375687</v>
      </c>
      <c r="K14" s="1">
        <v>0</v>
      </c>
    </row>
    <row r="15" spans="1:11" x14ac:dyDescent="0.2">
      <c r="A15" t="s">
        <v>4</v>
      </c>
      <c r="B15" s="1">
        <f>+B12+B14</f>
        <v>29325253.970870435</v>
      </c>
      <c r="C15" s="1">
        <f>+C12+C14</f>
        <v>228975.86916618366</v>
      </c>
      <c r="D15" s="1">
        <f>+D12+D14</f>
        <v>413936.38349679043</v>
      </c>
      <c r="E15" s="1">
        <f>+E12+E14</f>
        <v>6409641.2572895307</v>
      </c>
      <c r="G15" s="1">
        <f>+G12+G14</f>
        <v>11445742.506001556</v>
      </c>
      <c r="H15" s="1">
        <f>+H12+H14</f>
        <v>6092308.4431755003</v>
      </c>
      <c r="I15" s="1">
        <f>+I12+I14</f>
        <v>0</v>
      </c>
      <c r="J15" s="1">
        <f>+J12+J14</f>
        <v>0</v>
      </c>
      <c r="K15" s="1">
        <f>SUM(B15:J15)</f>
        <v>53915858.43</v>
      </c>
    </row>
    <row r="17" spans="1:11" x14ac:dyDescent="0.2">
      <c r="A17" t="s">
        <v>6</v>
      </c>
      <c r="B17" s="1">
        <f>B$9/($K$9-$J$9-$I$9-$H$9)*-$H$17</f>
        <v>3735784.825974246</v>
      </c>
      <c r="C17" s="1">
        <f>C$9/($K$9-$J$9-$I$9-$H$9)*-$H$17</f>
        <v>29169.55394128861</v>
      </c>
      <c r="D17" s="1">
        <f>D$9/($K$9-$J$9-$I$9-$H$9)*-$H$17</f>
        <v>52731.930707983774</v>
      </c>
      <c r="E17" s="1">
        <f>E$9/($K$9-$J$9-$I$9-$H$9)*-$H$17</f>
        <v>816533.10053873609</v>
      </c>
      <c r="G17" s="1">
        <f>G$9/($K$9-$J$9-$I$9-$H$9)*-$H$17</f>
        <v>1458089.0320132456</v>
      </c>
      <c r="H17" s="1">
        <f>-H15</f>
        <v>-6092308.4431755003</v>
      </c>
      <c r="K17" s="1">
        <v>0</v>
      </c>
    </row>
    <row r="18" spans="1:11" x14ac:dyDescent="0.2">
      <c r="A18" t="s">
        <v>4</v>
      </c>
      <c r="B18" s="1">
        <f>+B15+B17</f>
        <v>33061038.79684468</v>
      </c>
      <c r="C18" s="1">
        <f>+C15+C17</f>
        <v>258145.42310747228</v>
      </c>
      <c r="D18" s="1">
        <f>+D15+D17</f>
        <v>466668.31420477421</v>
      </c>
      <c r="E18" s="1">
        <f>+E15+E17</f>
        <v>7226174.3578282669</v>
      </c>
      <c r="G18" s="1">
        <f>+G15+G17</f>
        <v>12903831.538014801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53915858.429999992</v>
      </c>
    </row>
    <row r="20" spans="1:11" x14ac:dyDescent="0.2">
      <c r="A20" t="s">
        <v>7</v>
      </c>
      <c r="B20" s="1">
        <f>B$9/($K$9-$J$9-$I$9-$H$9-$G$9)*-$G$20</f>
        <v>10402169.983693898</v>
      </c>
      <c r="C20" s="1">
        <f>C$9/($K$9-$J$9-$I$9-$H$9-$G$9)*-$G$20</f>
        <v>81221.663607641662</v>
      </c>
      <c r="D20" s="1">
        <f>D$9/($K$9-$J$9-$I$9-$H$9-$G$9)*-$G$20</f>
        <v>146830.32678408248</v>
      </c>
      <c r="E20" s="1">
        <f>E$9/($K$9-$J$9-$I$9-$H$9-$G$9)*-$G$20</f>
        <v>2273609.5639291792</v>
      </c>
      <c r="G20" s="1">
        <f>-G18</f>
        <v>-12903831.538014801</v>
      </c>
      <c r="K20" s="1">
        <f>SUM(B20:J20)</f>
        <v>0</v>
      </c>
    </row>
    <row r="22" spans="1:11" x14ac:dyDescent="0.2">
      <c r="A22" t="s">
        <v>8</v>
      </c>
      <c r="B22" s="1">
        <f>+B20+B18</f>
        <v>43463208.780538574</v>
      </c>
      <c r="C22" s="1">
        <f t="shared" ref="C22:K22" si="3">+C20+C18</f>
        <v>339367.08671511395</v>
      </c>
      <c r="D22" s="1">
        <f t="shared" si="3"/>
        <v>613498.64098885667</v>
      </c>
      <c r="E22" s="1">
        <f t="shared" si="3"/>
        <v>9499783.9217574466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53915858.429999992</v>
      </c>
    </row>
    <row r="27" spans="1:11" x14ac:dyDescent="0.2">
      <c r="A27" t="s">
        <v>9</v>
      </c>
      <c r="B27" s="1">
        <f>+B9</f>
        <v>20899400.02</v>
      </c>
    </row>
    <row r="28" spans="1:11" x14ac:dyDescent="0.2">
      <c r="A28" t="s">
        <v>10</v>
      </c>
      <c r="B28" s="1">
        <f>+B22-B27</f>
        <v>22563808.760538574</v>
      </c>
    </row>
    <row r="29" spans="1:11" x14ac:dyDescent="0.2">
      <c r="A29" s="33" t="s">
        <v>73</v>
      </c>
      <c r="B29" s="1">
        <v>4274</v>
      </c>
    </row>
    <row r="30" spans="1:11" x14ac:dyDescent="0.2">
      <c r="A30" t="s">
        <v>11</v>
      </c>
      <c r="B30" s="1">
        <f>+B28/B29</f>
        <v>5279.3188489795448</v>
      </c>
    </row>
  </sheetData>
  <phoneticPr fontId="0" type="noConversion"/>
  <pageMargins left="0.52" right="0.55000000000000004" top="1" bottom="0.55000000000000004" header="0.5" footer="0.5"/>
  <pageSetup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30"/>
  <sheetViews>
    <sheetView zoomScale="80" workbookViewId="0">
      <selection activeCell="B9" sqref="B9"/>
    </sheetView>
  </sheetViews>
  <sheetFormatPr defaultRowHeight="12.75" x14ac:dyDescent="0.2"/>
  <cols>
    <col min="1" max="1" width="25" customWidth="1"/>
    <col min="2" max="2" width="14.28515625" style="1" customWidth="1"/>
    <col min="3" max="3" width="11.28515625" style="1" customWidth="1"/>
    <col min="4" max="4" width="10.140625" style="1" customWidth="1"/>
    <col min="5" max="5" width="10.42578125" style="1" customWidth="1"/>
    <col min="6" max="6" width="2.7109375" style="3" customWidth="1"/>
    <col min="7" max="7" width="10.85546875" style="1" customWidth="1"/>
    <col min="8" max="8" width="11.42578125" style="1" customWidth="1"/>
    <col min="9" max="10" width="10.28515625" style="1" customWidth="1"/>
    <col min="11" max="11" width="10.7109375" style="1" customWidth="1"/>
  </cols>
  <sheetData>
    <row r="1" spans="1:11" ht="15.75" x14ac:dyDescent="0.25">
      <c r="A1" s="5" t="str">
        <f>+System!$A$1</f>
        <v>MINNESOTA STATE COLLEGES AND UNIVERSITIES - F.Y. 2015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spans="1:11" x14ac:dyDescent="0.2">
      <c r="A2" s="1"/>
    </row>
    <row r="3" spans="1:11" x14ac:dyDescent="0.2">
      <c r="A3" s="7" t="s">
        <v>58</v>
      </c>
    </row>
    <row r="4" spans="1:11" x14ac:dyDescent="0.2">
      <c r="B4" s="2"/>
      <c r="C4" s="2"/>
      <c r="D4" s="2"/>
      <c r="E4" s="2"/>
      <c r="G4" s="2"/>
      <c r="H4" s="2"/>
      <c r="I4" s="2"/>
      <c r="J4" s="2"/>
      <c r="K4" s="2"/>
    </row>
    <row r="5" spans="1:11" x14ac:dyDescent="0.2">
      <c r="B5" s="10" t="s">
        <v>16</v>
      </c>
      <c r="C5" s="10"/>
      <c r="D5" s="10"/>
      <c r="E5" s="10"/>
      <c r="F5" s="4"/>
      <c r="G5" s="10" t="s">
        <v>17</v>
      </c>
      <c r="H5" s="11"/>
      <c r="I5" s="11"/>
      <c r="J5" s="11"/>
      <c r="K5" s="3"/>
    </row>
    <row r="6" spans="1:11" ht="40.5" customHeight="1" x14ac:dyDescent="0.2">
      <c r="B6" s="8" t="s">
        <v>12</v>
      </c>
      <c r="C6" s="8" t="s">
        <v>13</v>
      </c>
      <c r="D6" s="8" t="s">
        <v>14</v>
      </c>
      <c r="E6" s="8" t="s">
        <v>0</v>
      </c>
      <c r="F6" s="9"/>
      <c r="G6" s="8" t="s">
        <v>7</v>
      </c>
      <c r="H6" s="8" t="s">
        <v>6</v>
      </c>
      <c r="I6" s="8" t="s">
        <v>15</v>
      </c>
      <c r="J6" s="8" t="s">
        <v>3</v>
      </c>
      <c r="K6" s="8" t="s">
        <v>1</v>
      </c>
    </row>
    <row r="9" spans="1:11" x14ac:dyDescent="0.2">
      <c r="A9" t="s">
        <v>2</v>
      </c>
      <c r="B9" s="1">
        <f>'Master Expend Table'!B12</f>
        <v>4486133.03</v>
      </c>
      <c r="C9" s="1">
        <f>'Master Expend Table'!C12</f>
        <v>54933.85</v>
      </c>
      <c r="D9" s="1">
        <f>'Master Expend Table'!D12</f>
        <v>323689.81</v>
      </c>
      <c r="E9" s="1">
        <f>'Master Expend Table'!E12</f>
        <v>0</v>
      </c>
      <c r="G9" s="1">
        <f>'Master Expend Table'!G12</f>
        <v>911333.56</v>
      </c>
      <c r="H9" s="1">
        <f>'Master Expend Table'!H12</f>
        <v>1441057.91</v>
      </c>
      <c r="I9" s="1">
        <f>'Master Expend Table'!I12</f>
        <v>1507630.06</v>
      </c>
      <c r="J9" s="1">
        <f>'Master Expend Table'!J12</f>
        <v>753344.33</v>
      </c>
      <c r="K9" s="1">
        <f>SUM(B9:J9)</f>
        <v>9478122.5500000007</v>
      </c>
    </row>
    <row r="11" spans="1:11" x14ac:dyDescent="0.2">
      <c r="A11" t="s">
        <v>3</v>
      </c>
      <c r="B11" s="1">
        <f>(B9/($K9-$J9))*-$J$11</f>
        <v>387356.88135075825</v>
      </c>
      <c r="C11" s="1">
        <f t="shared" ref="C11:I11" si="0">(C9/($K9-$J9))*-$J$11</f>
        <v>4743.2843997919399</v>
      </c>
      <c r="D11" s="1">
        <f t="shared" si="0"/>
        <v>27949.121100097978</v>
      </c>
      <c r="E11" s="1">
        <f t="shared" si="0"/>
        <v>0</v>
      </c>
      <c r="G11" s="1">
        <f t="shared" si="0"/>
        <v>78689.446637271059</v>
      </c>
      <c r="H11" s="1">
        <f t="shared" si="0"/>
        <v>124428.69931198664</v>
      </c>
      <c r="I11" s="1">
        <f t="shared" si="0"/>
        <v>130176.89720009407</v>
      </c>
      <c r="J11" s="1">
        <f>-J9</f>
        <v>-753344.33</v>
      </c>
      <c r="K11" s="1">
        <v>0</v>
      </c>
    </row>
    <row r="12" spans="1:11" x14ac:dyDescent="0.2">
      <c r="A12" t="s">
        <v>4</v>
      </c>
      <c r="B12" s="1">
        <f>+B9+B11</f>
        <v>4873489.9113507587</v>
      </c>
      <c r="C12" s="1">
        <f t="shared" ref="C12:J12" si="1">+C9+C11</f>
        <v>59677.134399791939</v>
      </c>
      <c r="D12" s="1">
        <f t="shared" si="1"/>
        <v>351638.93110009795</v>
      </c>
      <c r="E12" s="1">
        <f t="shared" si="1"/>
        <v>0</v>
      </c>
      <c r="G12" s="1">
        <f t="shared" si="1"/>
        <v>990023.00663727114</v>
      </c>
      <c r="H12" s="1">
        <f t="shared" si="1"/>
        <v>1565486.6093119865</v>
      </c>
      <c r="I12" s="1">
        <f t="shared" si="1"/>
        <v>1637806.9572000941</v>
      </c>
      <c r="J12" s="1">
        <f t="shared" si="1"/>
        <v>0</v>
      </c>
      <c r="K12" s="1">
        <f>SUM(B12:J12)</f>
        <v>9478122.5500000007</v>
      </c>
    </row>
    <row r="14" spans="1:11" x14ac:dyDescent="0.2">
      <c r="A14" t="s">
        <v>5</v>
      </c>
      <c r="B14" s="1">
        <f>B$9/($K$9-$J$9-$I$9)*-I14</f>
        <v>1018050.3052689359</v>
      </c>
      <c r="C14" s="1">
        <f t="shared" ref="C14:H14" si="2">C$9/($K$9-$J$9-$I$9)*-$I$14</f>
        <v>12466.287198375374</v>
      </c>
      <c r="D14" s="1">
        <f t="shared" si="2"/>
        <v>73455.804292754954</v>
      </c>
      <c r="E14" s="1">
        <f t="shared" si="2"/>
        <v>0</v>
      </c>
      <c r="G14" s="1">
        <f t="shared" si="2"/>
        <v>206811.39028991884</v>
      </c>
      <c r="H14" s="1">
        <f t="shared" si="2"/>
        <v>327023.1701501091</v>
      </c>
      <c r="I14" s="1">
        <f>-I12</f>
        <v>-1637806.9572000941</v>
      </c>
      <c r="K14" s="1">
        <v>0</v>
      </c>
    </row>
    <row r="15" spans="1:11" x14ac:dyDescent="0.2">
      <c r="A15" t="s">
        <v>4</v>
      </c>
      <c r="B15" s="1">
        <f>+B12+B14</f>
        <v>5891540.2166196946</v>
      </c>
      <c r="C15" s="1">
        <f>+C12+C14</f>
        <v>72143.421598167319</v>
      </c>
      <c r="D15" s="1">
        <f>+D12+D14</f>
        <v>425094.73539285292</v>
      </c>
      <c r="E15" s="1">
        <f>+E12+E14</f>
        <v>0</v>
      </c>
      <c r="G15" s="1">
        <f>+G12+G14</f>
        <v>1196834.39692719</v>
      </c>
      <c r="H15" s="1">
        <f>+H12+H14</f>
        <v>1892509.7794620956</v>
      </c>
      <c r="I15" s="1">
        <f>+I12+I14</f>
        <v>0</v>
      </c>
      <c r="J15" s="1">
        <f>+J12+J14</f>
        <v>0</v>
      </c>
      <c r="K15" s="1">
        <f>SUM(B15:J15)</f>
        <v>9478122.5500000007</v>
      </c>
    </row>
    <row r="17" spans="1:11" x14ac:dyDescent="0.2">
      <c r="A17" t="s">
        <v>6</v>
      </c>
      <c r="B17" s="1">
        <f>B$9/($K$9-$J$9-$I$9-$H$9)*-$H$17</f>
        <v>1469861.1454768947</v>
      </c>
      <c r="C17" s="1">
        <f>C$9/($K$9-$J$9-$I$9-$H$9)*-$H$17</f>
        <v>17998.826861907815</v>
      </c>
      <c r="D17" s="1">
        <f>D$9/($K$9-$J$9-$I$9-$H$9)*-$H$17</f>
        <v>106055.49851601222</v>
      </c>
      <c r="E17" s="1">
        <f>E$9/($K$9-$J$9-$I$9-$H$9)*-$H$17</f>
        <v>0</v>
      </c>
      <c r="G17" s="1">
        <f>G$9/($K$9-$J$9-$I$9-$H$9)*-$H$17</f>
        <v>298594.30860728095</v>
      </c>
      <c r="H17" s="1">
        <f>-H15</f>
        <v>-1892509.7794620956</v>
      </c>
      <c r="K17" s="1">
        <v>0</v>
      </c>
    </row>
    <row r="18" spans="1:11" x14ac:dyDescent="0.2">
      <c r="A18" t="s">
        <v>4</v>
      </c>
      <c r="B18" s="1">
        <f>+B15+B17</f>
        <v>7361401.3620965891</v>
      </c>
      <c r="C18" s="1">
        <f>+C15+C17</f>
        <v>90142.248460075134</v>
      </c>
      <c r="D18" s="1">
        <f>+D15+D17</f>
        <v>531150.23390886514</v>
      </c>
      <c r="E18" s="1">
        <f>+E15+E17</f>
        <v>0</v>
      </c>
      <c r="G18" s="1">
        <f>+G15+G17</f>
        <v>1495428.705534471</v>
      </c>
      <c r="H18" s="1">
        <f>+H15+H17</f>
        <v>0</v>
      </c>
      <c r="I18" s="1">
        <f>+I15+I17</f>
        <v>0</v>
      </c>
      <c r="J18" s="1">
        <f>+J15+J17</f>
        <v>0</v>
      </c>
      <c r="K18" s="1">
        <f>SUM(B18:J18)</f>
        <v>9478122.5500000007</v>
      </c>
    </row>
    <row r="20" spans="1:11" x14ac:dyDescent="0.2">
      <c r="A20" t="s">
        <v>7</v>
      </c>
      <c r="B20" s="1">
        <f>B$9/($K$9-$J$9-$I$9-$H$9-$G$9)*-$G$20</f>
        <v>1379039.5979512667</v>
      </c>
      <c r="C20" s="1">
        <f>C$9/($K$9-$J$9-$I$9-$H$9-$G$9)*-$G$20</f>
        <v>16886.693709552164</v>
      </c>
      <c r="D20" s="1">
        <f>D$9/($K$9-$J$9-$I$9-$H$9-$G$9)*-$G$20</f>
        <v>99502.413873652316</v>
      </c>
      <c r="E20" s="1">
        <f>E$9/($K$9-$J$9-$I$9-$H$9-$G$9)*-$G$20</f>
        <v>0</v>
      </c>
      <c r="G20" s="1">
        <f>-G18</f>
        <v>-1495428.705534471</v>
      </c>
      <c r="K20" s="1">
        <f>SUM(B20:J20)</f>
        <v>0</v>
      </c>
    </row>
    <row r="22" spans="1:11" x14ac:dyDescent="0.2">
      <c r="A22" t="s">
        <v>8</v>
      </c>
      <c r="B22" s="1">
        <f>+B20+B18</f>
        <v>8740440.960047856</v>
      </c>
      <c r="C22" s="1">
        <f t="shared" ref="C22:K22" si="3">+C20+C18</f>
        <v>107028.94216962729</v>
      </c>
      <c r="D22" s="1">
        <f t="shared" si="3"/>
        <v>630652.64778251748</v>
      </c>
      <c r="E22" s="1">
        <f t="shared" si="3"/>
        <v>0</v>
      </c>
      <c r="G22" s="1">
        <f t="shared" si="3"/>
        <v>0</v>
      </c>
      <c r="H22" s="1">
        <f t="shared" si="3"/>
        <v>0</v>
      </c>
      <c r="I22" s="1">
        <f t="shared" si="3"/>
        <v>0</v>
      </c>
      <c r="J22" s="1">
        <f t="shared" si="3"/>
        <v>0</v>
      </c>
      <c r="K22" s="1">
        <f t="shared" si="3"/>
        <v>9478122.5500000007</v>
      </c>
    </row>
    <row r="27" spans="1:11" x14ac:dyDescent="0.2">
      <c r="A27" t="s">
        <v>9</v>
      </c>
      <c r="B27" s="1">
        <f>+B9</f>
        <v>4486133.03</v>
      </c>
    </row>
    <row r="28" spans="1:11" x14ac:dyDescent="0.2">
      <c r="A28" t="s">
        <v>10</v>
      </c>
      <c r="B28" s="1">
        <f>+B22-B27</f>
        <v>4254307.9300478557</v>
      </c>
    </row>
    <row r="29" spans="1:11" x14ac:dyDescent="0.2">
      <c r="A29" s="33" t="s">
        <v>73</v>
      </c>
      <c r="B29" s="1">
        <v>679</v>
      </c>
    </row>
    <row r="30" spans="1:11" x14ac:dyDescent="0.2">
      <c r="A30" t="s">
        <v>11</v>
      </c>
      <c r="B30" s="1">
        <f>+B28/B29</f>
        <v>6265.5492342383741</v>
      </c>
    </row>
  </sheetData>
  <phoneticPr fontId="11" type="noConversion"/>
  <pageMargins left="0.75" right="0.75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Master Expend Table</vt:lpstr>
      <vt:lpstr>System</vt:lpstr>
      <vt:lpstr>ALEX TC</vt:lpstr>
      <vt:lpstr>ARCCATC</vt:lpstr>
      <vt:lpstr>ANOKARAM CC</vt:lpstr>
      <vt:lpstr>ANOKA TC</vt:lpstr>
      <vt:lpstr>BSU &amp; TC</vt:lpstr>
      <vt:lpstr>BEMIDJI SU</vt:lpstr>
      <vt:lpstr>NTC-Bemidji</vt:lpstr>
      <vt:lpstr>CENTRAL LAKES</vt:lpstr>
      <vt:lpstr>CENTURY</vt:lpstr>
      <vt:lpstr>DAKCTY TC</vt:lpstr>
      <vt:lpstr>FDL CC</vt:lpstr>
      <vt:lpstr>HENN TC</vt:lpstr>
      <vt:lpstr>INVER HILLS</vt:lpstr>
      <vt:lpstr>LAKE SUPERIOR</vt:lpstr>
      <vt:lpstr>METRO SU</vt:lpstr>
      <vt:lpstr>MPLS COLLEGE</vt:lpstr>
      <vt:lpstr>MN SC-SOUTHEAST</vt:lpstr>
      <vt:lpstr>MINNESOTA STATE COLLEGE</vt:lpstr>
      <vt:lpstr>MSU MOORHEAD</vt:lpstr>
      <vt:lpstr>MSU MANKATO</vt:lpstr>
      <vt:lpstr>MN WEST</vt:lpstr>
      <vt:lpstr>NORMANDALE</vt:lpstr>
      <vt:lpstr>NO HENN CC</vt:lpstr>
      <vt:lpstr>NHED</vt:lpstr>
      <vt:lpstr>HIBBING</vt:lpstr>
      <vt:lpstr>ITASCA CC</vt:lpstr>
      <vt:lpstr>MESABI RANGE</vt:lpstr>
      <vt:lpstr>RAINY RIVER</vt:lpstr>
      <vt:lpstr>VERMILION</vt:lpstr>
      <vt:lpstr>NORTHLAND</vt:lpstr>
      <vt:lpstr>PINE TC</vt:lpstr>
      <vt:lpstr>RIDGEWATER</vt:lpstr>
      <vt:lpstr>RIVERLAND</vt:lpstr>
      <vt:lpstr>ROCHESTER</vt:lpstr>
      <vt:lpstr>SAINT PAUL</vt:lpstr>
      <vt:lpstr>SOUTH CENTRAL</vt:lpstr>
      <vt:lpstr>SOUTHWEST MN SU</vt:lpstr>
      <vt:lpstr>ST CLOUD SU</vt:lpstr>
      <vt:lpstr>ST CLOUD TCC</vt:lpstr>
      <vt:lpstr>WINONA SU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2014-04-15T15:36:16Z</cp:lastPrinted>
  <dcterms:created xsi:type="dcterms:W3CDTF">2000-03-31T14:58:40Z</dcterms:created>
  <dcterms:modified xsi:type="dcterms:W3CDTF">2016-03-25T17:14:57Z</dcterms:modified>
</cp:coreProperties>
</file>