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Cost study\"/>
    </mc:Choice>
  </mc:AlternateContent>
  <bookViews>
    <workbookView xWindow="0" yWindow="0" windowWidth="21600" windowHeight="9720"/>
  </bookViews>
  <sheets>
    <sheet name="Summary" sheetId="2" r:id="rId1"/>
    <sheet name="Detail" sheetId="1" r:id="rId2"/>
    <sheet name="Library Detail" sheetId="3" r:id="rId3"/>
  </sheets>
  <definedNames>
    <definedName name="_xlnm.Print_Area" localSheetId="1">Detail!$A$1:$P$49</definedName>
  </definedNames>
  <calcPr calcId="162913"/>
</workbook>
</file>

<file path=xl/calcChain.xml><?xml version="1.0" encoding="utf-8"?>
<calcChain xmlns="http://schemas.openxmlformats.org/spreadsheetml/2006/main">
  <c r="Q45" i="1" l="1"/>
  <c r="Q44" i="1"/>
  <c r="Q43" i="1"/>
  <c r="Q31" i="1"/>
  <c r="Q25" i="1"/>
  <c r="Q16" i="1" l="1"/>
  <c r="Q11" i="1" l="1"/>
  <c r="Q7" i="1"/>
  <c r="Q8" i="1"/>
  <c r="B39" i="3" l="1"/>
  <c r="N14" i="1" l="1"/>
  <c r="L14" i="1"/>
  <c r="J14" i="1"/>
  <c r="H14" i="1"/>
  <c r="F14" i="1"/>
  <c r="D14" i="1"/>
  <c r="B14" i="1"/>
  <c r="N6" i="1" l="1"/>
  <c r="L6" i="1"/>
  <c r="J6" i="1"/>
  <c r="H6" i="1"/>
  <c r="F6" i="1"/>
  <c r="D6" i="1"/>
  <c r="B6" i="1"/>
  <c r="P23" i="1" l="1"/>
  <c r="O23" i="1" s="1"/>
  <c r="I23" i="1" l="1"/>
  <c r="G23" i="1"/>
  <c r="E23" i="1"/>
  <c r="C23" i="1"/>
  <c r="M23" i="1"/>
  <c r="K23" i="1"/>
  <c r="N30" i="1" l="1"/>
  <c r="L30" i="1"/>
  <c r="J30" i="1"/>
  <c r="H30" i="1"/>
  <c r="F30" i="1"/>
  <c r="D30" i="1"/>
  <c r="B30" i="1"/>
  <c r="N9" i="1"/>
  <c r="N48" i="1" s="1"/>
  <c r="L9" i="1"/>
  <c r="J9" i="1"/>
  <c r="H9" i="1"/>
  <c r="F9" i="1"/>
  <c r="D9" i="1"/>
  <c r="B9" i="1"/>
  <c r="L48" i="1" l="1"/>
  <c r="F48" i="1"/>
  <c r="J48" i="1"/>
  <c r="B48" i="1"/>
  <c r="D48" i="1"/>
  <c r="H48" i="1"/>
  <c r="P47" i="1"/>
  <c r="M47" i="1" s="1"/>
  <c r="P46" i="1"/>
  <c r="O46" i="1" s="1"/>
  <c r="P45" i="1"/>
  <c r="M45" i="1" s="1"/>
  <c r="P44" i="1"/>
  <c r="O44" i="1" s="1"/>
  <c r="P43" i="1"/>
  <c r="M43" i="1" s="1"/>
  <c r="P42" i="1"/>
  <c r="O42" i="1" s="1"/>
  <c r="P41" i="1"/>
  <c r="M41" i="1" s="1"/>
  <c r="P40" i="1"/>
  <c r="O40" i="1" s="1"/>
  <c r="P39" i="1"/>
  <c r="M39" i="1" s="1"/>
  <c r="P38" i="1"/>
  <c r="O38" i="1" s="1"/>
  <c r="P37" i="1"/>
  <c r="M37" i="1" s="1"/>
  <c r="P36" i="1"/>
  <c r="O36" i="1" s="1"/>
  <c r="P35" i="1"/>
  <c r="M35" i="1" s="1"/>
  <c r="P34" i="1"/>
  <c r="O34" i="1" s="1"/>
  <c r="P33" i="1"/>
  <c r="M33" i="1" s="1"/>
  <c r="P32" i="1"/>
  <c r="O32" i="1" s="1"/>
  <c r="P31" i="1"/>
  <c r="P29" i="1"/>
  <c r="P28" i="1"/>
  <c r="O28" i="1" s="1"/>
  <c r="P27" i="1"/>
  <c r="M27" i="1" s="1"/>
  <c r="P26" i="1"/>
  <c r="O26" i="1" s="1"/>
  <c r="P25" i="1"/>
  <c r="M25" i="1" s="1"/>
  <c r="P24" i="1"/>
  <c r="O24" i="1" s="1"/>
  <c r="P22" i="1"/>
  <c r="O22" i="1" s="1"/>
  <c r="P21" i="1"/>
  <c r="M21" i="1" s="1"/>
  <c r="P20" i="1"/>
  <c r="O20" i="1" s="1"/>
  <c r="P16" i="1"/>
  <c r="P18" i="1"/>
  <c r="M18" i="1" s="1"/>
  <c r="P17" i="1"/>
  <c r="O17" i="1" s="1"/>
  <c r="P15" i="1"/>
  <c r="P13" i="1"/>
  <c r="O13" i="1" s="1"/>
  <c r="P12" i="1"/>
  <c r="M12" i="1" s="1"/>
  <c r="P11" i="1"/>
  <c r="O11" i="1" s="1"/>
  <c r="P10" i="1"/>
  <c r="M10" i="1" s="1"/>
  <c r="P8" i="1"/>
  <c r="M8" i="1" s="1"/>
  <c r="P7" i="1"/>
  <c r="P5" i="1"/>
  <c r="P19" i="1"/>
  <c r="I19" i="1" s="1"/>
  <c r="C17" i="2" s="1"/>
  <c r="M31" i="1" l="1"/>
  <c r="C31" i="1"/>
  <c r="O16" i="1"/>
  <c r="M29" i="1"/>
  <c r="G29" i="1"/>
  <c r="M15" i="1"/>
  <c r="P14" i="1"/>
  <c r="M5" i="1"/>
  <c r="O7" i="1"/>
  <c r="P6" i="1"/>
  <c r="I6" i="1" s="1"/>
  <c r="M7" i="1"/>
  <c r="G25" i="1"/>
  <c r="G42" i="1"/>
  <c r="E11" i="1"/>
  <c r="K34" i="1"/>
  <c r="O47" i="1"/>
  <c r="I31" i="1"/>
  <c r="C28" i="2" s="1"/>
  <c r="E25" i="1"/>
  <c r="G39" i="1"/>
  <c r="O29" i="1"/>
  <c r="I29" i="1"/>
  <c r="C26" i="2" s="1"/>
  <c r="E47" i="1"/>
  <c r="O31" i="1"/>
  <c r="K47" i="1"/>
  <c r="G43" i="1"/>
  <c r="I7" i="1"/>
  <c r="C6" i="2" s="1"/>
  <c r="M40" i="1"/>
  <c r="G40" i="1"/>
  <c r="C43" i="1"/>
  <c r="B39" i="2" s="1"/>
  <c r="G47" i="1"/>
  <c r="E31" i="1"/>
  <c r="E40" i="1"/>
  <c r="K20" i="1"/>
  <c r="I46" i="1"/>
  <c r="C42" i="2" s="1"/>
  <c r="M17" i="1"/>
  <c r="K45" i="1"/>
  <c r="G17" i="1"/>
  <c r="C29" i="1"/>
  <c r="B26" i="2" s="1"/>
  <c r="E17" i="1"/>
  <c r="K7" i="1"/>
  <c r="I17" i="1"/>
  <c r="C14" i="2" s="1"/>
  <c r="M11" i="1"/>
  <c r="K29" i="1"/>
  <c r="G7" i="1"/>
  <c r="E20" i="1"/>
  <c r="E42" i="1"/>
  <c r="K28" i="1"/>
  <c r="G45" i="1"/>
  <c r="C11" i="1"/>
  <c r="B10" i="2" s="1"/>
  <c r="O45" i="1"/>
  <c r="E41" i="1"/>
  <c r="G27" i="1"/>
  <c r="I40" i="1"/>
  <c r="C36" i="2" s="1"/>
  <c r="G32" i="1"/>
  <c r="K16" i="1"/>
  <c r="I32" i="1"/>
  <c r="C29" i="2" s="1"/>
  <c r="C32" i="1"/>
  <c r="B29" i="2" s="1"/>
  <c r="M28" i="1"/>
  <c r="K15" i="1"/>
  <c r="G28" i="1"/>
  <c r="I45" i="1"/>
  <c r="C41" i="2" s="1"/>
  <c r="E32" i="1"/>
  <c r="E13" i="1"/>
  <c r="E27" i="1"/>
  <c r="K40" i="1"/>
  <c r="M32" i="1"/>
  <c r="K32" i="1"/>
  <c r="G5" i="1"/>
  <c r="I20" i="1"/>
  <c r="C18" i="2" s="1"/>
  <c r="M24" i="1"/>
  <c r="G16" i="1"/>
  <c r="E15" i="1"/>
  <c r="C33" i="1"/>
  <c r="B30" i="2" s="1"/>
  <c r="K42" i="1"/>
  <c r="G31" i="1"/>
  <c r="O27" i="1"/>
  <c r="M16" i="1"/>
  <c r="K5" i="1"/>
  <c r="I27" i="1"/>
  <c r="E33" i="1"/>
  <c r="E16" i="1"/>
  <c r="O18" i="1"/>
  <c r="I42" i="1"/>
  <c r="C38" i="2" s="1"/>
  <c r="I16" i="1"/>
  <c r="C16" i="2" s="1"/>
  <c r="I5" i="1"/>
  <c r="C5" i="2" s="1"/>
  <c r="M42" i="1"/>
  <c r="G38" i="1"/>
  <c r="E38" i="1"/>
  <c r="C42" i="1"/>
  <c r="B38" i="2" s="1"/>
  <c r="E46" i="1"/>
  <c r="K46" i="1"/>
  <c r="M46" i="1"/>
  <c r="G44" i="1"/>
  <c r="C44" i="1"/>
  <c r="B40" i="2" s="1"/>
  <c r="K44" i="1"/>
  <c r="I44" i="1"/>
  <c r="C40" i="2" s="1"/>
  <c r="M44" i="1"/>
  <c r="E44" i="1"/>
  <c r="K43" i="1"/>
  <c r="I43" i="1"/>
  <c r="C39" i="2" s="1"/>
  <c r="O43" i="1"/>
  <c r="E43" i="1"/>
  <c r="O41" i="1"/>
  <c r="I39" i="1"/>
  <c r="C35" i="2" s="1"/>
  <c r="E39" i="1"/>
  <c r="G37" i="1"/>
  <c r="O37" i="1"/>
  <c r="K37" i="1"/>
  <c r="I37" i="1"/>
  <c r="C33" i="2" s="1"/>
  <c r="E37" i="1"/>
  <c r="C37" i="1"/>
  <c r="B33" i="2" s="1"/>
  <c r="K36" i="1"/>
  <c r="I36" i="1"/>
  <c r="M36" i="1"/>
  <c r="C36" i="1"/>
  <c r="G36" i="1"/>
  <c r="E36" i="1"/>
  <c r="G35" i="1"/>
  <c r="E35" i="1"/>
  <c r="O35" i="1"/>
  <c r="K35" i="1"/>
  <c r="I35" i="1"/>
  <c r="C32" i="2" s="1"/>
  <c r="C35" i="1"/>
  <c r="B32" i="2" s="1"/>
  <c r="C34" i="1"/>
  <c r="B31" i="2" s="1"/>
  <c r="M34" i="1"/>
  <c r="I34" i="1"/>
  <c r="C31" i="2" s="1"/>
  <c r="G34" i="1"/>
  <c r="E34" i="1"/>
  <c r="P30" i="1"/>
  <c r="K30" i="1" s="1"/>
  <c r="G33" i="1"/>
  <c r="O33" i="1"/>
  <c r="K33" i="1"/>
  <c r="I33" i="1"/>
  <c r="C30" i="2" s="1"/>
  <c r="I28" i="1"/>
  <c r="C25" i="2" s="1"/>
  <c r="K26" i="1"/>
  <c r="I26" i="1"/>
  <c r="C24" i="2" s="1"/>
  <c r="G26" i="1"/>
  <c r="E26" i="1"/>
  <c r="M26" i="1"/>
  <c r="C26" i="1"/>
  <c r="B24" i="2" s="1"/>
  <c r="K24" i="1"/>
  <c r="I24" i="1"/>
  <c r="C22" i="2" s="1"/>
  <c r="C21" i="2"/>
  <c r="K22" i="1"/>
  <c r="I22" i="1"/>
  <c r="C20" i="2" s="1"/>
  <c r="M22" i="1"/>
  <c r="G22" i="1"/>
  <c r="C22" i="1"/>
  <c r="B20" i="2" s="1"/>
  <c r="E22" i="1"/>
  <c r="M20" i="1"/>
  <c r="O19" i="1"/>
  <c r="C19" i="1"/>
  <c r="B17" i="2" s="1"/>
  <c r="D17" i="2" s="1"/>
  <c r="G19" i="1"/>
  <c r="K19" i="1"/>
  <c r="E19" i="1"/>
  <c r="M19" i="1"/>
  <c r="C16" i="1"/>
  <c r="B16" i="2" s="1"/>
  <c r="I18" i="1"/>
  <c r="C15" i="2" s="1"/>
  <c r="E18" i="1"/>
  <c r="K17" i="1"/>
  <c r="C17" i="1"/>
  <c r="B14" i="2" s="1"/>
  <c r="G15" i="1"/>
  <c r="O15" i="1"/>
  <c r="E12" i="1"/>
  <c r="G12" i="1"/>
  <c r="O12" i="1"/>
  <c r="K12" i="1"/>
  <c r="K11" i="1"/>
  <c r="I11" i="1"/>
  <c r="C10" i="2" s="1"/>
  <c r="G11" i="1"/>
  <c r="G10" i="1"/>
  <c r="O10" i="1"/>
  <c r="K10" i="1"/>
  <c r="O8" i="1"/>
  <c r="K8" i="1"/>
  <c r="I8" i="1"/>
  <c r="C7" i="2" s="1"/>
  <c r="E8" i="1"/>
  <c r="C8" i="1"/>
  <c r="B7" i="2" s="1"/>
  <c r="G8" i="1"/>
  <c r="E7" i="1"/>
  <c r="O5" i="1"/>
  <c r="E5" i="1"/>
  <c r="C5" i="1"/>
  <c r="B5" i="2" s="1"/>
  <c r="K27" i="1"/>
  <c r="C27" i="1"/>
  <c r="I47" i="1"/>
  <c r="C43" i="2" s="1"/>
  <c r="C47" i="1"/>
  <c r="B43" i="2" s="1"/>
  <c r="G46" i="1"/>
  <c r="C46" i="1"/>
  <c r="B42" i="2" s="1"/>
  <c r="C45" i="1"/>
  <c r="B41" i="2" s="1"/>
  <c r="E45" i="1"/>
  <c r="G41" i="1"/>
  <c r="K41" i="1"/>
  <c r="I41" i="1"/>
  <c r="C37" i="2" s="1"/>
  <c r="C41" i="1"/>
  <c r="B37" i="2" s="1"/>
  <c r="C40" i="1"/>
  <c r="B36" i="2" s="1"/>
  <c r="O39" i="1"/>
  <c r="K39" i="1"/>
  <c r="C39" i="1"/>
  <c r="B35" i="2" s="1"/>
  <c r="K38" i="1"/>
  <c r="I38" i="1"/>
  <c r="C34" i="2" s="1"/>
  <c r="M38" i="1"/>
  <c r="C38" i="1"/>
  <c r="B34" i="2" s="1"/>
  <c r="K31" i="1"/>
  <c r="B28" i="2"/>
  <c r="E29" i="1"/>
  <c r="C28" i="1"/>
  <c r="B25" i="2" s="1"/>
  <c r="E28" i="1"/>
  <c r="O25" i="1"/>
  <c r="K25" i="1"/>
  <c r="I25" i="1"/>
  <c r="C23" i="2" s="1"/>
  <c r="C25" i="1"/>
  <c r="B23" i="2" s="1"/>
  <c r="G24" i="1"/>
  <c r="E24" i="1"/>
  <c r="C24" i="1"/>
  <c r="B22" i="2" s="1"/>
  <c r="B21" i="2"/>
  <c r="K21" i="1"/>
  <c r="E21" i="1"/>
  <c r="G20" i="1"/>
  <c r="G21" i="1"/>
  <c r="O21" i="1"/>
  <c r="I21" i="1"/>
  <c r="C19" i="2" s="1"/>
  <c r="C21" i="1"/>
  <c r="B19" i="2" s="1"/>
  <c r="C20" i="1"/>
  <c r="B18" i="2" s="1"/>
  <c r="G18" i="1"/>
  <c r="K18" i="1"/>
  <c r="C18" i="1"/>
  <c r="I15" i="1"/>
  <c r="C13" i="2" s="1"/>
  <c r="C15" i="1"/>
  <c r="B13" i="2" s="1"/>
  <c r="K13" i="1"/>
  <c r="C13" i="1"/>
  <c r="B12" i="2" s="1"/>
  <c r="I13" i="1"/>
  <c r="C12" i="2" s="1"/>
  <c r="M13" i="1"/>
  <c r="G13" i="1"/>
  <c r="C12" i="1"/>
  <c r="B11" i="2" s="1"/>
  <c r="I12" i="1"/>
  <c r="C11" i="2" s="1"/>
  <c r="I10" i="1"/>
  <c r="C9" i="2" s="1"/>
  <c r="E10" i="1"/>
  <c r="C10" i="1"/>
  <c r="B9" i="2" s="1"/>
  <c r="P9" i="1"/>
  <c r="C7" i="1"/>
  <c r="B6" i="2" s="1"/>
  <c r="P48" i="1" l="1"/>
  <c r="G48" i="1" s="1"/>
  <c r="O14" i="1"/>
  <c r="M14" i="1"/>
  <c r="K14" i="1"/>
  <c r="I14" i="1"/>
  <c r="G14" i="1"/>
  <c r="E14" i="1"/>
  <c r="C14" i="1"/>
  <c r="C6" i="1"/>
  <c r="E6" i="1"/>
  <c r="G6" i="1"/>
  <c r="K6" i="1"/>
  <c r="O6" i="1"/>
  <c r="M6" i="1"/>
  <c r="D16" i="2"/>
  <c r="D26" i="2"/>
  <c r="D18" i="2"/>
  <c r="D28" i="2"/>
  <c r="D30" i="2"/>
  <c r="D6" i="2"/>
  <c r="D42" i="2"/>
  <c r="D36" i="2"/>
  <c r="D29" i="2"/>
  <c r="D41" i="2"/>
  <c r="D10" i="2"/>
  <c r="D14" i="2"/>
  <c r="D39" i="2"/>
  <c r="D38" i="2"/>
  <c r="D5" i="2"/>
  <c r="D22" i="2"/>
  <c r="D25" i="2"/>
  <c r="D35" i="2"/>
  <c r="D31" i="2"/>
  <c r="D9" i="2"/>
  <c r="D21" i="2"/>
  <c r="D7" i="2"/>
  <c r="D20" i="2"/>
  <c r="D40" i="2"/>
  <c r="D34" i="2"/>
  <c r="D33" i="2"/>
  <c r="G30" i="1"/>
  <c r="M30" i="1"/>
  <c r="O30" i="1"/>
  <c r="D32" i="2"/>
  <c r="C30" i="1"/>
  <c r="B27" i="2" s="1"/>
  <c r="I30" i="1"/>
  <c r="C27" i="2" s="1"/>
  <c r="E30" i="1"/>
  <c r="D24" i="2"/>
  <c r="B15" i="2"/>
  <c r="D15" i="2" s="1"/>
  <c r="D13" i="2"/>
  <c r="D23" i="2"/>
  <c r="D37" i="2"/>
  <c r="D43" i="2"/>
  <c r="D19" i="2"/>
  <c r="D12" i="2"/>
  <c r="D11" i="2"/>
  <c r="C9" i="1"/>
  <c r="B8" i="2" s="1"/>
  <c r="E9" i="1"/>
  <c r="M9" i="1"/>
  <c r="K9" i="1"/>
  <c r="G9" i="1"/>
  <c r="O9" i="1"/>
  <c r="I9" i="1"/>
  <c r="C8" i="2" s="1"/>
  <c r="E48" i="1" l="1"/>
  <c r="O48" i="1"/>
  <c r="C48" i="1"/>
  <c r="B44" i="2" s="1"/>
  <c r="K48" i="1"/>
  <c r="I48" i="1"/>
  <c r="C44" i="2" s="1"/>
  <c r="M48" i="1"/>
  <c r="D27" i="2"/>
  <c r="D8" i="2"/>
  <c r="D44" i="2" l="1"/>
</calcChain>
</file>

<file path=xl/sharedStrings.xml><?xml version="1.0" encoding="utf-8"?>
<sst xmlns="http://schemas.openxmlformats.org/spreadsheetml/2006/main" count="152" uniqueCount="115">
  <si>
    <t>Minnesota State Colleges and Universities</t>
  </si>
  <si>
    <t>Institution Name</t>
  </si>
  <si>
    <t>Instruction</t>
  </si>
  <si>
    <t>Research</t>
  </si>
  <si>
    <t>Public Service</t>
  </si>
  <si>
    <t>Academic Support</t>
  </si>
  <si>
    <t>Student Services</t>
  </si>
  <si>
    <t>Institution Support</t>
  </si>
  <si>
    <t>Physical Plant</t>
  </si>
  <si>
    <t>Total</t>
  </si>
  <si>
    <t>Anoka TC</t>
  </si>
  <si>
    <t>Bemidji SU &amp; Northwest TC-Bemidji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</si>
  <si>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</si>
  <si>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</si>
  <si>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</si>
  <si>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</si>
  <si>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</si>
  <si>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</si>
  <si>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</si>
  <si>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Metropolitan SU</t>
  </si>
  <si>
    <t>Minnesota State College</t>
  </si>
  <si>
    <t>Minnesota SU Moorhead</t>
  </si>
  <si>
    <t>Minnesota SU, Mankato</t>
  </si>
  <si>
    <t>Minnesota West College</t>
  </si>
  <si>
    <t>Normandale CC</t>
  </si>
  <si>
    <t>North Hennepin CC</t>
  </si>
  <si>
    <t>Northeast Higher Education District</t>
  </si>
  <si>
    <t>Northeast Service Unit</t>
  </si>
  <si>
    <t>Northland College</t>
  </si>
  <si>
    <t>Ridgewater College</t>
  </si>
  <si>
    <t>Rochester College</t>
  </si>
  <si>
    <t>Saint Paul College</t>
  </si>
  <si>
    <t>South Central College</t>
  </si>
  <si>
    <t>Southwest Minnesota SU</t>
  </si>
  <si>
    <t>St. Cloud SU</t>
  </si>
  <si>
    <t>Winona SU</t>
  </si>
  <si>
    <t>TOTAL</t>
  </si>
  <si>
    <t>Instruction as % of Total Expend</t>
  </si>
  <si>
    <t>Research as % of Total Expend</t>
  </si>
  <si>
    <t>Public Service as % of Total Expend</t>
  </si>
  <si>
    <t>Academic Support as % of Total Expend</t>
  </si>
  <si>
    <t>Student Services as % of Total Expend</t>
  </si>
  <si>
    <t>Institution Support as % of Total Expend</t>
  </si>
  <si>
    <t>Physical Plant as % of Total Expend</t>
  </si>
  <si>
    <t>MnSCU Funds 110, 120, 830; excludes transfers/cost subsidies &amp; fiscal/auxiliary activities; instruction includes both credit &amp; non credit</t>
  </si>
  <si>
    <t>and General Expenditures</t>
  </si>
  <si>
    <t xml:space="preserve"> Instruction as Percent of Total Expenditures</t>
  </si>
  <si>
    <t>Academic Support as Percent of Total Expenditures</t>
  </si>
  <si>
    <t>Instruction and Academic Support as Percent of Total Expenditures</t>
  </si>
  <si>
    <t>Anoka-Ramsey Community College</t>
  </si>
  <si>
    <t>Anoka Technical College</t>
  </si>
  <si>
    <t>Bemidji State University &amp; Northwest Technical College-Bemidji</t>
  </si>
  <si>
    <t xml:space="preserve">   Bemidji State University</t>
  </si>
  <si>
    <t xml:space="preserve">   Northwest Technical College-Bemidji</t>
  </si>
  <si>
    <t>Dakota County Technical College</t>
  </si>
  <si>
    <t>Fond du Lac Tribal &amp; Community College</t>
  </si>
  <si>
    <t>Hennepin Technical College</t>
  </si>
  <si>
    <t>Inver Hills Community College</t>
  </si>
  <si>
    <t>Metropolitan State University</t>
  </si>
  <si>
    <t>Minneapolis Community &amp; Technical College</t>
  </si>
  <si>
    <t>Minnesota State Community &amp; Technical College</t>
  </si>
  <si>
    <t>Minnesota State University Moorhead</t>
  </si>
  <si>
    <t>Minnesota State University, Mankato</t>
  </si>
  <si>
    <t>Minnesota West Community &amp; Technical College</t>
  </si>
  <si>
    <t>Normandale Community College</t>
  </si>
  <si>
    <t>North Hennepin Community College</t>
  </si>
  <si>
    <t xml:space="preserve">     Hibbing Community College</t>
  </si>
  <si>
    <t xml:space="preserve">     Itasca Community College</t>
  </si>
  <si>
    <t xml:space="preserve">     Mesabi Range Community &amp; Technical College</t>
  </si>
  <si>
    <t xml:space="preserve">     Rainy River Community College</t>
  </si>
  <si>
    <t xml:space="preserve">     Vermilion Community College</t>
  </si>
  <si>
    <t>Northland Community &amp; Technical College</t>
  </si>
  <si>
    <t>Riverland Community College</t>
  </si>
  <si>
    <t>Rochester Community &amp; Technical College</t>
  </si>
  <si>
    <t>Southwest Minnesota State University</t>
  </si>
  <si>
    <t>St. Cloud State University</t>
  </si>
  <si>
    <t>Winona State University</t>
  </si>
  <si>
    <t>SYSTEM TOTAL</t>
  </si>
  <si>
    <t>Itasca CC</t>
  </si>
  <si>
    <t>Vermilion CC</t>
  </si>
  <si>
    <t>Alexandria TCC</t>
  </si>
  <si>
    <t>Hibbing College</t>
  </si>
  <si>
    <t>Northwest TC-Bemidji</t>
  </si>
  <si>
    <t>Rainy River CC</t>
  </si>
  <si>
    <t>St. Cloud TCC</t>
  </si>
  <si>
    <t>Grand Total</t>
  </si>
  <si>
    <t xml:space="preserve">Anoka Ramsey CC </t>
  </si>
  <si>
    <t xml:space="preserve">Bemidji SU  </t>
  </si>
  <si>
    <t>Mesabi Range</t>
  </si>
  <si>
    <t>Inver Hills CC - Dakota County TC</t>
  </si>
  <si>
    <t>Anoak Ramsey CC-Anoka TC</t>
  </si>
  <si>
    <t xml:space="preserve">Minnesota State College-Southeast </t>
  </si>
  <si>
    <t>Pine Technical &amp; Community College</t>
  </si>
  <si>
    <t>St. Cloud Technical &amp; Community College</t>
  </si>
  <si>
    <t>Minneapolis CTC</t>
  </si>
  <si>
    <t>Pine TCC</t>
  </si>
  <si>
    <t>Minnesota SC-Southeast</t>
  </si>
  <si>
    <t>Riverland CC</t>
  </si>
  <si>
    <t>Alexandria Technical Community College</t>
  </si>
  <si>
    <t>Alexandria Technical College</t>
  </si>
  <si>
    <t xml:space="preserve">  Bemidji State University</t>
  </si>
  <si>
    <t xml:space="preserve">  Northwest Technical College-Bemidji</t>
  </si>
  <si>
    <t xml:space="preserve">  Dakota County Technical College</t>
  </si>
  <si>
    <t xml:space="preserve">  Inver Hills Community College</t>
  </si>
  <si>
    <t>Minnesota State College-Southeast</t>
  </si>
  <si>
    <t>Minnesota State System Office</t>
  </si>
  <si>
    <t xml:space="preserve">  Hibbing Community College</t>
  </si>
  <si>
    <t xml:space="preserve">  Itasca Community College</t>
  </si>
  <si>
    <t xml:space="preserve">  Mesabi Range College</t>
  </si>
  <si>
    <t xml:space="preserve">  Rainy River Community College</t>
  </si>
  <si>
    <t xml:space="preserve">  Vermilion Community College</t>
  </si>
  <si>
    <t>FY2019 General Fund Instruction and Academic Support Expenditures as a Percentage of Education and General Expenditures</t>
  </si>
  <si>
    <t>FY2019 General Fund Instruction and Academic Support Expenditures as a Percentage of Education</t>
  </si>
  <si>
    <t>FP&amp;A March 2020</t>
  </si>
  <si>
    <t>FY2019 Library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</si>
</sst>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8" fontId="3" fillId="0" borderId="0" xfId="0" applyNumberFormat="1" applyFont="1" applyFill="1"/>
    <xf numFmtId="38" fontId="4" fillId="0" borderId="0" xfId="0" applyNumberFormat="1" applyFont="1" applyFill="1"/>
    <xf numFmtId="38" fontId="3" fillId="0" borderId="0" xfId="0" applyNumberFormat="1" applyFont="1"/>
    <xf numFmtId="0" fontId="3" fillId="0" borderId="0" xfId="0" applyFont="1"/>
    <xf numFmtId="0" fontId="5" fillId="2" borderId="1" xfId="2" applyFont="1" applyFill="1" applyBorder="1" applyAlignment="1">
      <alignment horizontal="center" wrapText="1"/>
    </xf>
    <xf numFmtId="0" fontId="5" fillId="0" borderId="2" xfId="2" applyFont="1" applyFill="1" applyBorder="1" applyAlignment="1">
      <alignment horizontal="left" wrapText="1"/>
    </xf>
    <xf numFmtId="38" fontId="5" fillId="0" borderId="3" xfId="1" applyNumberFormat="1" applyFont="1" applyFill="1" applyBorder="1" applyAlignment="1">
      <alignment horizontal="right" wrapText="1"/>
    </xf>
    <xf numFmtId="38" fontId="5" fillId="0" borderId="3" xfId="1" applyNumberFormat="1" applyFont="1" applyFill="1" applyBorder="1"/>
    <xf numFmtId="38" fontId="5" fillId="0" borderId="3" xfId="2" applyNumberFormat="1" applyFont="1" applyFill="1" applyBorder="1" applyAlignment="1">
      <alignment horizontal="right" wrapText="1"/>
    </xf>
    <xf numFmtId="49" fontId="8" fillId="0" borderId="0" xfId="0" applyNumberFormat="1" applyFont="1"/>
    <xf numFmtId="9" fontId="5" fillId="0" borderId="3" xfId="1" applyNumberFormat="1" applyFont="1" applyFill="1" applyBorder="1" applyAlignment="1">
      <alignment horizontal="right" wrapText="1"/>
    </xf>
    <xf numFmtId="0" fontId="11" fillId="0" borderId="0" xfId="0" applyFont="1"/>
    <xf numFmtId="164" fontId="0" fillId="0" borderId="0" xfId="0" applyNumberFormat="1"/>
    <xf numFmtId="164" fontId="12" fillId="0" borderId="0" xfId="0" applyNumberFormat="1" applyFont="1"/>
    <xf numFmtId="0" fontId="13" fillId="2" borderId="1" xfId="2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wrapText="1"/>
    </xf>
    <xf numFmtId="0" fontId="5" fillId="0" borderId="1" xfId="2" applyFont="1" applyFill="1" applyBorder="1" applyAlignment="1">
      <alignment horizontal="left" wrapText="1"/>
    </xf>
    <xf numFmtId="164" fontId="0" fillId="0" borderId="1" xfId="3" applyNumberFormat="1" applyFont="1" applyBorder="1"/>
    <xf numFmtId="0" fontId="5" fillId="3" borderId="1" xfId="2" applyFont="1" applyFill="1" applyBorder="1" applyAlignment="1">
      <alignment horizontal="left" wrapText="1"/>
    </xf>
    <xf numFmtId="164" fontId="0" fillId="2" borderId="1" xfId="3" applyNumberFormat="1" applyFont="1" applyFill="1" applyBorder="1"/>
    <xf numFmtId="164" fontId="14" fillId="0" borderId="0" xfId="0" applyNumberFormat="1" applyFont="1"/>
    <xf numFmtId="0" fontId="14" fillId="0" borderId="0" xfId="0" applyFont="1"/>
    <xf numFmtId="0" fontId="3" fillId="0" borderId="0" xfId="0" applyFont="1" applyBorder="1"/>
    <xf numFmtId="38" fontId="3" fillId="0" borderId="0" xfId="0" applyNumberFormat="1" applyFont="1" applyFill="1" applyBorder="1"/>
    <xf numFmtId="9" fontId="5" fillId="0" borderId="0" xfId="1" applyNumberFormat="1" applyFont="1" applyFill="1" applyBorder="1" applyAlignment="1">
      <alignment horizontal="right" wrapText="1"/>
    </xf>
    <xf numFmtId="38" fontId="5" fillId="0" borderId="4" xfId="2" applyNumberFormat="1" applyFont="1" applyFill="1" applyBorder="1" applyAlignment="1">
      <alignment horizontal="center" wrapText="1"/>
    </xf>
    <xf numFmtId="164" fontId="5" fillId="2" borderId="4" xfId="2" applyNumberFormat="1" applyFont="1" applyFill="1" applyBorder="1" applyAlignment="1">
      <alignment horizontal="center" wrapText="1"/>
    </xf>
    <xf numFmtId="38" fontId="3" fillId="2" borderId="4" xfId="0" applyNumberFormat="1" applyFont="1" applyFill="1" applyBorder="1" applyAlignment="1">
      <alignment horizontal="center" wrapText="1"/>
    </xf>
    <xf numFmtId="3" fontId="3" fillId="0" borderId="3" xfId="0" applyNumberFormat="1" applyFont="1" applyBorder="1"/>
    <xf numFmtId="38" fontId="3" fillId="0" borderId="3" xfId="0" applyNumberFormat="1" applyFont="1" applyBorder="1"/>
    <xf numFmtId="38" fontId="3" fillId="2" borderId="3" xfId="0" applyNumberFormat="1" applyFont="1" applyFill="1" applyBorder="1" applyAlignment="1">
      <alignment horizontal="right" wrapText="1"/>
    </xf>
    <xf numFmtId="3" fontId="5" fillId="0" borderId="3" xfId="1" applyNumberFormat="1" applyFont="1" applyFill="1" applyBorder="1" applyAlignment="1">
      <alignment horizontal="right" wrapText="1"/>
    </xf>
    <xf numFmtId="3" fontId="5" fillId="0" borderId="3" xfId="2" applyNumberFormat="1" applyFont="1" applyFill="1" applyBorder="1" applyAlignment="1">
      <alignment horizontal="right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38" fontId="3" fillId="0" borderId="3" xfId="0" applyNumberFormat="1" applyFont="1" applyFill="1" applyBorder="1"/>
    <xf numFmtId="38" fontId="3" fillId="0" borderId="3" xfId="0" applyNumberFormat="1" applyFont="1" applyFill="1" applyBorder="1" applyAlignment="1">
      <alignment horizontal="right" wrapText="1"/>
    </xf>
    <xf numFmtId="0" fontId="3" fillId="0" borderId="0" xfId="0" applyFont="1" applyFill="1"/>
    <xf numFmtId="3" fontId="3" fillId="0" borderId="3" xfId="0" applyNumberFormat="1" applyFont="1" applyFill="1" applyBorder="1"/>
    <xf numFmtId="0" fontId="5" fillId="0" borderId="5" xfId="2" applyFont="1" applyFill="1" applyBorder="1" applyAlignment="1">
      <alignment horizontal="left" wrapText="1"/>
    </xf>
    <xf numFmtId="165" fontId="3" fillId="0" borderId="3" xfId="0" applyNumberFormat="1" applyFont="1" applyFill="1" applyBorder="1"/>
    <xf numFmtId="0" fontId="5" fillId="3" borderId="1" xfId="2" applyFont="1" applyFill="1" applyBorder="1" applyAlignment="1">
      <alignment horizontal="left"/>
    </xf>
    <xf numFmtId="3" fontId="5" fillId="0" borderId="3" xfId="1" applyNumberFormat="1" applyFont="1" applyFill="1" applyBorder="1"/>
    <xf numFmtId="0" fontId="0" fillId="0" borderId="7" xfId="0" applyBorder="1"/>
    <xf numFmtId="3" fontId="0" fillId="0" borderId="8" xfId="0" applyNumberFormat="1" applyBorder="1"/>
    <xf numFmtId="0" fontId="5" fillId="2" borderId="6" xfId="2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165" fontId="0" fillId="0" borderId="6" xfId="4" applyNumberFormat="1" applyFont="1" applyBorder="1"/>
    <xf numFmtId="0" fontId="1" fillId="0" borderId="6" xfId="0" applyFont="1" applyBorder="1"/>
    <xf numFmtId="3" fontId="0" fillId="0" borderId="6" xfId="0" applyNumberFormat="1" applyBorder="1"/>
    <xf numFmtId="0" fontId="10" fillId="0" borderId="0" xfId="0" applyFont="1" applyAlignment="1">
      <alignment vertical="top"/>
    </xf>
    <xf numFmtId="40" fontId="3" fillId="0" borderId="0" xfId="0" applyNumberFormat="1" applyFont="1"/>
    <xf numFmtId="0" fontId="3" fillId="0" borderId="0" xfId="0" applyFont="1" applyAlignment="1">
      <alignment vertical="top" wrapText="1"/>
    </xf>
  </cellXfs>
  <cellStyles count="5">
    <cellStyle name="Comma" xfId="4" builtinId="3"/>
    <cellStyle name="Normal" xfId="0" builtinId="0"/>
    <cellStyle name="Normal_Master Expend Table" xfId="1"/>
    <cellStyle name="Normal_Sheet1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/>
  </sheetViews>
  <sheetFormatPr defaultRowHeight="12.5" x14ac:dyDescent="0.25"/>
  <cols>
    <col min="1" max="1" width="48.81640625" style="5" customWidth="1"/>
    <col min="2" max="2" width="13.1796875" style="14" customWidth="1"/>
    <col min="3" max="3" width="14.26953125" style="14" customWidth="1"/>
    <col min="4" max="4" width="16.453125" style="14" customWidth="1"/>
  </cols>
  <sheetData>
    <row r="1" spans="1:4" ht="23" x14ac:dyDescent="0.5">
      <c r="A1" s="13" t="s">
        <v>0</v>
      </c>
      <c r="C1" s="15"/>
    </row>
    <row r="2" spans="1:4" x14ac:dyDescent="0.25">
      <c r="A2" s="35" t="s">
        <v>112</v>
      </c>
    </row>
    <row r="3" spans="1:4" ht="27" customHeight="1" x14ac:dyDescent="0.25">
      <c r="A3" s="54" t="s">
        <v>45</v>
      </c>
    </row>
    <row r="4" spans="1:4" ht="66" customHeight="1" x14ac:dyDescent="0.3">
      <c r="A4" s="16" t="s">
        <v>1</v>
      </c>
      <c r="B4" s="17" t="s">
        <v>46</v>
      </c>
      <c r="C4" s="17" t="s">
        <v>47</v>
      </c>
      <c r="D4" s="17" t="s">
        <v>48</v>
      </c>
    </row>
    <row r="5" spans="1:4" ht="12" customHeight="1" x14ac:dyDescent="0.25">
      <c r="A5" s="18" t="s">
        <v>98</v>
      </c>
      <c r="B5" s="19">
        <f>Detail!C5</f>
        <v>0.51217877621251062</v>
      </c>
      <c r="C5" s="19">
        <f>Detail!I5</f>
        <v>0.11118909428401705</v>
      </c>
      <c r="D5" s="19">
        <f>+B5+C5</f>
        <v>0.62336787049652764</v>
      </c>
    </row>
    <row r="6" spans="1:4" ht="12" customHeight="1" x14ac:dyDescent="0.25">
      <c r="A6" s="18" t="s">
        <v>49</v>
      </c>
      <c r="B6" s="19">
        <f>Detail!C7</f>
        <v>0.48200699384491891</v>
      </c>
      <c r="C6" s="19">
        <f>Detail!I7</f>
        <v>0.15459664278184418</v>
      </c>
      <c r="D6" s="19">
        <f>+B6+C6</f>
        <v>0.63660363662676311</v>
      </c>
    </row>
    <row r="7" spans="1:4" ht="12" customHeight="1" x14ac:dyDescent="0.25">
      <c r="A7" s="18" t="s">
        <v>50</v>
      </c>
      <c r="B7" s="19">
        <f>Detail!C8</f>
        <v>0.53116321535566613</v>
      </c>
      <c r="C7" s="19">
        <f>Detail!I8</f>
        <v>9.3939459158266472E-2</v>
      </c>
      <c r="D7" s="19">
        <f t="shared" ref="D7:D43" si="0">+B7+C7</f>
        <v>0.62510267451393264</v>
      </c>
    </row>
    <row r="8" spans="1:4" ht="12" customHeight="1" x14ac:dyDescent="0.25">
      <c r="A8" s="20" t="s">
        <v>51</v>
      </c>
      <c r="B8" s="19">
        <f>Detail!C9</f>
        <v>0.42754903696586788</v>
      </c>
      <c r="C8" s="19">
        <f>Detail!I9</f>
        <v>0.12273716652167349</v>
      </c>
      <c r="D8" s="21">
        <f t="shared" si="0"/>
        <v>0.55028620348754131</v>
      </c>
    </row>
    <row r="9" spans="1:4" ht="12" customHeight="1" x14ac:dyDescent="0.25">
      <c r="A9" s="20" t="s">
        <v>52</v>
      </c>
      <c r="B9" s="19">
        <f>Detail!C10</f>
        <v>0.42296769477949753</v>
      </c>
      <c r="C9" s="19">
        <f>Detail!I10</f>
        <v>0.13089133485899418</v>
      </c>
      <c r="D9" s="21">
        <f t="shared" si="0"/>
        <v>0.55385902963849176</v>
      </c>
    </row>
    <row r="10" spans="1:4" ht="12" customHeight="1" x14ac:dyDescent="0.25">
      <c r="A10" s="20" t="s">
        <v>53</v>
      </c>
      <c r="B10" s="19">
        <f>Detail!C11</f>
        <v>0.45770088197754893</v>
      </c>
      <c r="C10" s="19">
        <f>Detail!I11</f>
        <v>6.9070967861047994E-2</v>
      </c>
      <c r="D10" s="21">
        <f t="shared" si="0"/>
        <v>0.52677184983859693</v>
      </c>
    </row>
    <row r="11" spans="1:4" ht="12" customHeight="1" x14ac:dyDescent="0.25">
      <c r="A11" s="20" t="s">
        <v>12</v>
      </c>
      <c r="B11" s="19">
        <f>Detail!C12</f>
        <v>0.50138479640743372</v>
      </c>
      <c r="C11" s="19">
        <f>Detail!I12</f>
        <v>0.14989932880200768</v>
      </c>
      <c r="D11" s="21">
        <f t="shared" si="0"/>
        <v>0.65128412520944146</v>
      </c>
    </row>
    <row r="12" spans="1:4" ht="12" customHeight="1" x14ac:dyDescent="0.25">
      <c r="A12" s="20" t="s">
        <v>13</v>
      </c>
      <c r="B12" s="19">
        <f>Detail!C13</f>
        <v>0.50671326468766598</v>
      </c>
      <c r="C12" s="19">
        <f>Detail!I13</f>
        <v>0.1204766713069407</v>
      </c>
      <c r="D12" s="21">
        <f t="shared" si="0"/>
        <v>0.62718993599460671</v>
      </c>
    </row>
    <row r="13" spans="1:4" ht="12" customHeight="1" x14ac:dyDescent="0.25">
      <c r="A13" s="20" t="s">
        <v>54</v>
      </c>
      <c r="B13" s="19">
        <f>Detail!C15</f>
        <v>0.49440767343632425</v>
      </c>
      <c r="C13" s="19">
        <f>Detail!I15</f>
        <v>0.10512449047178044</v>
      </c>
      <c r="D13" s="21">
        <f t="shared" si="0"/>
        <v>0.59953216390810471</v>
      </c>
    </row>
    <row r="14" spans="1:4" ht="12" customHeight="1" x14ac:dyDescent="0.25">
      <c r="A14" s="20" t="s">
        <v>55</v>
      </c>
      <c r="B14" s="19">
        <f>Detail!C17</f>
        <v>0.46226157392746092</v>
      </c>
      <c r="C14" s="19">
        <f>Detail!I17</f>
        <v>0.16116757302161139</v>
      </c>
      <c r="D14" s="21">
        <f t="shared" si="0"/>
        <v>0.62342914694907225</v>
      </c>
    </row>
    <row r="15" spans="1:4" ht="12" customHeight="1" x14ac:dyDescent="0.25">
      <c r="A15" s="20" t="s">
        <v>56</v>
      </c>
      <c r="B15" s="19">
        <f>Detail!C18</f>
        <v>0.51418142824483482</v>
      </c>
      <c r="C15" s="19">
        <f>Detail!I18</f>
        <v>0.13197492999699315</v>
      </c>
      <c r="D15" s="21">
        <f t="shared" si="0"/>
        <v>0.64615635824182793</v>
      </c>
    </row>
    <row r="16" spans="1:4" ht="12" customHeight="1" x14ac:dyDescent="0.25">
      <c r="A16" s="20" t="s">
        <v>57</v>
      </c>
      <c r="B16" s="19">
        <f>Detail!C16</f>
        <v>0.50796462534169062</v>
      </c>
      <c r="C16" s="19">
        <f>Detail!I16</f>
        <v>0.13763268904459833</v>
      </c>
      <c r="D16" s="21">
        <f t="shared" si="0"/>
        <v>0.64559731438628898</v>
      </c>
    </row>
    <row r="17" spans="1:4" ht="12" customHeight="1" x14ac:dyDescent="0.25">
      <c r="A17" s="20" t="s">
        <v>18</v>
      </c>
      <c r="B17" s="19">
        <f>Detail!C19</f>
        <v>0.55378394248431662</v>
      </c>
      <c r="C17" s="19">
        <f>Detail!I19</f>
        <v>9.292831383810421E-2</v>
      </c>
      <c r="D17" s="21">
        <f t="shared" si="0"/>
        <v>0.6467122563224208</v>
      </c>
    </row>
    <row r="18" spans="1:4" ht="12" customHeight="1" x14ac:dyDescent="0.25">
      <c r="A18" s="20" t="s">
        <v>58</v>
      </c>
      <c r="B18" s="19">
        <f>Detail!C20</f>
        <v>0.38064039880866302</v>
      </c>
      <c r="C18" s="19">
        <f>Detail!I20</f>
        <v>0.27265391262318772</v>
      </c>
      <c r="D18" s="21">
        <f t="shared" si="0"/>
        <v>0.65329431143185079</v>
      </c>
    </row>
    <row r="19" spans="1:4" ht="12" customHeight="1" x14ac:dyDescent="0.25">
      <c r="A19" s="20" t="s">
        <v>59</v>
      </c>
      <c r="B19" s="19">
        <f>Detail!C21</f>
        <v>0.45272527202232937</v>
      </c>
      <c r="C19" s="19">
        <f>Detail!I21</f>
        <v>0.13784110828517693</v>
      </c>
      <c r="D19" s="21">
        <f t="shared" si="0"/>
        <v>0.5905663803075063</v>
      </c>
    </row>
    <row r="20" spans="1:4" ht="12" customHeight="1" x14ac:dyDescent="0.25">
      <c r="A20" s="20" t="s">
        <v>91</v>
      </c>
      <c r="B20" s="19">
        <f>Detail!C22</f>
        <v>0.49956246962245815</v>
      </c>
      <c r="C20" s="19">
        <f>Detail!I22</f>
        <v>0.13220761129292455</v>
      </c>
      <c r="D20" s="21">
        <f t="shared" si="0"/>
        <v>0.63177008091538267</v>
      </c>
    </row>
    <row r="21" spans="1:4" ht="12" customHeight="1" x14ac:dyDescent="0.25">
      <c r="A21" s="20" t="s">
        <v>60</v>
      </c>
      <c r="B21" s="19">
        <f>Detail!C23</f>
        <v>0.50516900736612458</v>
      </c>
      <c r="C21" s="19">
        <f>Detail!I23</f>
        <v>0.10928711107286809</v>
      </c>
      <c r="D21" s="21">
        <f t="shared" si="0"/>
        <v>0.61445611843899273</v>
      </c>
    </row>
    <row r="22" spans="1:4" ht="12" customHeight="1" x14ac:dyDescent="0.25">
      <c r="A22" s="20" t="s">
        <v>61</v>
      </c>
      <c r="B22" s="19">
        <f>Detail!C24</f>
        <v>0.44936670267813283</v>
      </c>
      <c r="C22" s="19">
        <f>Detail!I24</f>
        <v>0.16305442473136145</v>
      </c>
      <c r="D22" s="21">
        <f t="shared" si="0"/>
        <v>0.61242112740949428</v>
      </c>
    </row>
    <row r="23" spans="1:4" ht="12" customHeight="1" x14ac:dyDescent="0.25">
      <c r="A23" s="20" t="s">
        <v>62</v>
      </c>
      <c r="B23" s="19">
        <f>Detail!C25</f>
        <v>0.47194226320439164</v>
      </c>
      <c r="C23" s="19">
        <f>Detail!I25</f>
        <v>0.16517116682689537</v>
      </c>
      <c r="D23" s="21">
        <f t="shared" si="0"/>
        <v>0.63711343003128706</v>
      </c>
    </row>
    <row r="24" spans="1:4" ht="12" customHeight="1" x14ac:dyDescent="0.25">
      <c r="A24" s="20" t="s">
        <v>63</v>
      </c>
      <c r="B24" s="19">
        <f>Detail!C26</f>
        <v>0.49835977813157045</v>
      </c>
      <c r="C24" s="19">
        <f>Detail!I26</f>
        <v>0.11910136095406704</v>
      </c>
      <c r="D24" s="21">
        <f t="shared" si="0"/>
        <v>0.61746113908563749</v>
      </c>
    </row>
    <row r="25" spans="1:4" ht="12" customHeight="1" x14ac:dyDescent="0.25">
      <c r="A25" s="20" t="s">
        <v>64</v>
      </c>
      <c r="B25" s="21">
        <f>Detail!C28</f>
        <v>0.49655397217610009</v>
      </c>
      <c r="C25" s="19">
        <f>Detail!I28</f>
        <v>0.18179986720260652</v>
      </c>
      <c r="D25" s="21">
        <f t="shared" si="0"/>
        <v>0.67835383937870664</v>
      </c>
    </row>
    <row r="26" spans="1:4" ht="12" customHeight="1" x14ac:dyDescent="0.25">
      <c r="A26" s="20" t="s">
        <v>65</v>
      </c>
      <c r="B26" s="21">
        <f>Detail!C29</f>
        <v>0.47214383075741823</v>
      </c>
      <c r="C26" s="19">
        <f>Detail!I29</f>
        <v>0.16071653856326221</v>
      </c>
      <c r="D26" s="21">
        <f t="shared" si="0"/>
        <v>0.63286036932068046</v>
      </c>
    </row>
    <row r="27" spans="1:4" ht="12" customHeight="1" x14ac:dyDescent="0.25">
      <c r="A27" s="20" t="s">
        <v>26</v>
      </c>
      <c r="B27" s="21">
        <f>Detail!C30</f>
        <v>0.4673453307801394</v>
      </c>
      <c r="C27" s="19">
        <f>Detail!I30</f>
        <v>8.0599580329322212E-2</v>
      </c>
      <c r="D27" s="21">
        <f t="shared" si="0"/>
        <v>0.54794491110946164</v>
      </c>
    </row>
    <row r="28" spans="1:4" ht="12" customHeight="1" x14ac:dyDescent="0.25">
      <c r="A28" s="20" t="s">
        <v>66</v>
      </c>
      <c r="B28" s="21">
        <f>Detail!C31</f>
        <v>0.53297378170036469</v>
      </c>
      <c r="C28" s="19">
        <f>Detail!I31</f>
        <v>7.8216665417190842E-2</v>
      </c>
      <c r="D28" s="21">
        <f>+B28+C28</f>
        <v>0.61119044711755555</v>
      </c>
    </row>
    <row r="29" spans="1:4" ht="12" customHeight="1" x14ac:dyDescent="0.25">
      <c r="A29" s="20" t="s">
        <v>67</v>
      </c>
      <c r="B29" s="21">
        <f>Detail!C32</f>
        <v>0.44039751104620722</v>
      </c>
      <c r="C29" s="19">
        <f>Detail!I32</f>
        <v>9.071095600626855E-2</v>
      </c>
      <c r="D29" s="21">
        <f t="shared" si="0"/>
        <v>0.53110846705247572</v>
      </c>
    </row>
    <row r="30" spans="1:4" ht="12" customHeight="1" x14ac:dyDescent="0.25">
      <c r="A30" s="20" t="s">
        <v>68</v>
      </c>
      <c r="B30" s="21">
        <f>Detail!C33</f>
        <v>0.46301469261506051</v>
      </c>
      <c r="C30" s="19">
        <f>Detail!I33</f>
        <v>8.5030781921434206E-2</v>
      </c>
      <c r="D30" s="21">
        <f t="shared" si="0"/>
        <v>0.54804547453649466</v>
      </c>
    </row>
    <row r="31" spans="1:4" ht="12" customHeight="1" x14ac:dyDescent="0.25">
      <c r="A31" s="20" t="s">
        <v>69</v>
      </c>
      <c r="B31" s="21">
        <f>Detail!C34</f>
        <v>0.30196148804836048</v>
      </c>
      <c r="C31" s="19">
        <f>Detail!I34</f>
        <v>7.6216907263139066E-2</v>
      </c>
      <c r="D31" s="21">
        <f t="shared" si="0"/>
        <v>0.37817839531149955</v>
      </c>
    </row>
    <row r="32" spans="1:4" ht="12" customHeight="1" x14ac:dyDescent="0.25">
      <c r="A32" s="20" t="s">
        <v>70</v>
      </c>
      <c r="B32" s="21">
        <f>Detail!C35</f>
        <v>0.45539786326391835</v>
      </c>
      <c r="C32" s="19">
        <f>Detail!I35</f>
        <v>6.4818325205383678E-2</v>
      </c>
      <c r="D32" s="21">
        <f t="shared" si="0"/>
        <v>0.52021618846930207</v>
      </c>
    </row>
    <row r="33" spans="1:4" ht="12" customHeight="1" x14ac:dyDescent="0.25">
      <c r="A33" s="20" t="s">
        <v>71</v>
      </c>
      <c r="B33" s="21">
        <f>Detail!C37</f>
        <v>0.51451311094935814</v>
      </c>
      <c r="C33" s="19">
        <f>Detail!I37</f>
        <v>0.1348482794181716</v>
      </c>
      <c r="D33" s="21">
        <f t="shared" si="0"/>
        <v>0.64936139036752971</v>
      </c>
    </row>
    <row r="34" spans="1:4" ht="12" customHeight="1" x14ac:dyDescent="0.25">
      <c r="A34" s="20" t="s">
        <v>92</v>
      </c>
      <c r="B34" s="21">
        <f>Detail!C38</f>
        <v>0.49880118709527177</v>
      </c>
      <c r="C34" s="19">
        <f>Detail!I38</f>
        <v>0.13257283755689436</v>
      </c>
      <c r="D34" s="21">
        <f t="shared" si="0"/>
        <v>0.63137402465216619</v>
      </c>
    </row>
    <row r="35" spans="1:4" ht="12" customHeight="1" x14ac:dyDescent="0.25">
      <c r="A35" s="20" t="s">
        <v>29</v>
      </c>
      <c r="B35" s="21">
        <f>Detail!C39</f>
        <v>0.56706759210424051</v>
      </c>
      <c r="C35" s="19">
        <f>Detail!I39</f>
        <v>0.10836462293437951</v>
      </c>
      <c r="D35" s="21">
        <f t="shared" si="0"/>
        <v>0.67543221503862005</v>
      </c>
    </row>
    <row r="36" spans="1:4" ht="12" customHeight="1" x14ac:dyDescent="0.25">
      <c r="A36" s="20" t="s">
        <v>72</v>
      </c>
      <c r="B36" s="21">
        <f>Detail!C40</f>
        <v>0.46941359371963354</v>
      </c>
      <c r="C36" s="19">
        <f>Detail!I40</f>
        <v>0.13651917403022173</v>
      </c>
      <c r="D36" s="21">
        <f t="shared" si="0"/>
        <v>0.60593276774985527</v>
      </c>
    </row>
    <row r="37" spans="1:4" ht="12" customHeight="1" x14ac:dyDescent="0.25">
      <c r="A37" s="20" t="s">
        <v>73</v>
      </c>
      <c r="B37" s="21">
        <f>Detail!C41</f>
        <v>0.47802895237462972</v>
      </c>
      <c r="C37" s="19">
        <f>Detail!I41</f>
        <v>0.15755802749437245</v>
      </c>
      <c r="D37" s="21">
        <f t="shared" si="0"/>
        <v>0.63558697986900214</v>
      </c>
    </row>
    <row r="38" spans="1:4" ht="12" customHeight="1" x14ac:dyDescent="0.25">
      <c r="A38" s="20" t="s">
        <v>31</v>
      </c>
      <c r="B38" s="21">
        <f>Detail!C42</f>
        <v>0.50072755421056592</v>
      </c>
      <c r="C38" s="19">
        <f>Detail!I42</f>
        <v>0.11539345502444225</v>
      </c>
      <c r="D38" s="21">
        <f t="shared" si="0"/>
        <v>0.61612100923500812</v>
      </c>
    </row>
    <row r="39" spans="1:4" ht="12" customHeight="1" x14ac:dyDescent="0.25">
      <c r="A39" s="20" t="s">
        <v>32</v>
      </c>
      <c r="B39" s="21">
        <f>Detail!C43</f>
        <v>0.49908196055338822</v>
      </c>
      <c r="C39" s="19">
        <f>Detail!I43</f>
        <v>0.12964465112787443</v>
      </c>
      <c r="D39" s="21">
        <f t="shared" si="0"/>
        <v>0.62872661168126265</v>
      </c>
    </row>
    <row r="40" spans="1:4" ht="12" customHeight="1" x14ac:dyDescent="0.25">
      <c r="A40" s="20" t="s">
        <v>74</v>
      </c>
      <c r="B40" s="21">
        <f>Detail!C44</f>
        <v>0.40800682402369948</v>
      </c>
      <c r="C40" s="19">
        <f>Detail!I44</f>
        <v>0.13003705638139204</v>
      </c>
      <c r="D40" s="21">
        <f t="shared" si="0"/>
        <v>0.53804388040509155</v>
      </c>
    </row>
    <row r="41" spans="1:4" ht="12" customHeight="1" x14ac:dyDescent="0.25">
      <c r="A41" s="20" t="s">
        <v>75</v>
      </c>
      <c r="B41" s="21">
        <f>Detail!C45</f>
        <v>0.48290488756197997</v>
      </c>
      <c r="C41" s="19">
        <f>Detail!I45</f>
        <v>0.14311656870313588</v>
      </c>
      <c r="D41" s="21">
        <f t="shared" si="0"/>
        <v>0.62602145626511585</v>
      </c>
    </row>
    <row r="42" spans="1:4" ht="12" customHeight="1" x14ac:dyDescent="0.25">
      <c r="A42" s="20" t="s">
        <v>93</v>
      </c>
      <c r="B42" s="21">
        <f>Detail!C46</f>
        <v>0.55400099898472155</v>
      </c>
      <c r="C42" s="19">
        <f>Detail!I46</f>
        <v>0.10359962438555335</v>
      </c>
      <c r="D42" s="21">
        <f t="shared" si="0"/>
        <v>0.65760062337027492</v>
      </c>
    </row>
    <row r="43" spans="1:4" ht="12" customHeight="1" x14ac:dyDescent="0.25">
      <c r="A43" s="20" t="s">
        <v>76</v>
      </c>
      <c r="B43" s="21">
        <f>Detail!C47</f>
        <v>0.48829701320501562</v>
      </c>
      <c r="C43" s="19">
        <f>Detail!I47</f>
        <v>0.14754536428288453</v>
      </c>
      <c r="D43" s="21">
        <f t="shared" si="0"/>
        <v>0.63584237748790018</v>
      </c>
    </row>
    <row r="44" spans="1:4" s="23" customFormat="1" ht="13" x14ac:dyDescent="0.3">
      <c r="A44" s="1" t="s">
        <v>77</v>
      </c>
      <c r="B44" s="22">
        <f>Detail!C48</f>
        <v>0.47387193681992928</v>
      </c>
      <c r="C44" s="22">
        <f>Detail!I48</f>
        <v>0.14664914290375797</v>
      </c>
      <c r="D44" s="22">
        <f>B44+C44</f>
        <v>0.62052107972368731</v>
      </c>
    </row>
    <row r="45" spans="1:4" ht="20.25" customHeight="1" x14ac:dyDescent="0.25">
      <c r="A45" s="11" t="s">
        <v>113</v>
      </c>
    </row>
    <row r="46" spans="1:4" x14ac:dyDescent="0.25">
      <c r="A46" s="11"/>
    </row>
  </sheetData>
  <phoneticPr fontId="9" type="noConversion"/>
  <pageMargins left="0.25" right="0.25" top="1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zoomScaleNormal="100" workbookViewId="0">
      <pane xSplit="6" ySplit="18" topLeftCell="G19" activePane="bottomRight" state="frozen"/>
      <selection pane="topRight" activeCell="G1" sqref="G1"/>
      <selection pane="bottomLeft" activeCell="A18" sqref="A18"/>
      <selection pane="bottomRight" activeCell="R27" sqref="R27"/>
    </sheetView>
  </sheetViews>
  <sheetFormatPr defaultColWidth="9.1796875" defaultRowHeight="11.5" x14ac:dyDescent="0.25"/>
  <cols>
    <col min="1" max="1" width="36.81640625" style="5" customWidth="1"/>
    <col min="2" max="2" width="12.26953125" style="2" bestFit="1" customWidth="1"/>
    <col min="3" max="3" width="10.1796875" style="2" customWidth="1"/>
    <col min="4" max="4" width="11.81640625" style="2" bestFit="1" customWidth="1"/>
    <col min="5" max="5" width="10.1796875" style="2" customWidth="1"/>
    <col min="6" max="7" width="10.54296875" style="2" customWidth="1"/>
    <col min="8" max="8" width="12.81640625" style="2" bestFit="1" customWidth="1"/>
    <col min="9" max="9" width="11.54296875" style="2" customWidth="1"/>
    <col min="10" max="10" width="12.81640625" style="2" bestFit="1" customWidth="1"/>
    <col min="11" max="11" width="11.1796875" style="2" customWidth="1"/>
    <col min="12" max="12" width="12.81640625" style="2" bestFit="1" customWidth="1"/>
    <col min="13" max="13" width="12" style="2" customWidth="1"/>
    <col min="14" max="14" width="12.81640625" style="2" bestFit="1" customWidth="1"/>
    <col min="15" max="15" width="10.81640625" style="2" customWidth="1"/>
    <col min="16" max="16" width="12.81640625" style="4" bestFit="1" customWidth="1"/>
    <col min="17" max="17" width="11.81640625" style="5" bestFit="1" customWidth="1"/>
    <col min="18" max="16384" width="9.1796875" style="5"/>
  </cols>
  <sheetData>
    <row r="1" spans="1:17" ht="15" customHeight="1" x14ac:dyDescent="0.4">
      <c r="A1" s="1" t="s">
        <v>0</v>
      </c>
      <c r="J1" s="3"/>
      <c r="K1" s="3"/>
    </row>
    <row r="2" spans="1:17" ht="12.5" x14ac:dyDescent="0.25">
      <c r="A2" s="35" t="s">
        <v>111</v>
      </c>
    </row>
    <row r="3" spans="1:17" ht="24" customHeight="1" x14ac:dyDescent="0.25">
      <c r="A3" s="56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7" ht="46.5" customHeight="1" x14ac:dyDescent="0.25">
      <c r="A4" s="6" t="s">
        <v>1</v>
      </c>
      <c r="B4" s="27" t="s">
        <v>2</v>
      </c>
      <c r="C4" s="28" t="s">
        <v>37</v>
      </c>
      <c r="D4" s="27" t="s">
        <v>3</v>
      </c>
      <c r="E4" s="28" t="s">
        <v>38</v>
      </c>
      <c r="F4" s="27" t="s">
        <v>4</v>
      </c>
      <c r="G4" s="28" t="s">
        <v>39</v>
      </c>
      <c r="H4" s="27" t="s">
        <v>5</v>
      </c>
      <c r="I4" s="28" t="s">
        <v>40</v>
      </c>
      <c r="J4" s="27" t="s">
        <v>6</v>
      </c>
      <c r="K4" s="28" t="s">
        <v>41</v>
      </c>
      <c r="L4" s="27" t="s">
        <v>7</v>
      </c>
      <c r="M4" s="28" t="s">
        <v>42</v>
      </c>
      <c r="N4" s="27" t="s">
        <v>8</v>
      </c>
      <c r="O4" s="28" t="s">
        <v>43</v>
      </c>
      <c r="P4" s="29" t="s">
        <v>9</v>
      </c>
    </row>
    <row r="5" spans="1:17" ht="12" customHeight="1" x14ac:dyDescent="0.25">
      <c r="A5" s="18" t="s">
        <v>99</v>
      </c>
      <c r="B5" s="30">
        <v>11117837.98</v>
      </c>
      <c r="C5" s="12">
        <f>B5/P5</f>
        <v>0.51217877621251062</v>
      </c>
      <c r="D5" s="31">
        <v>32424.9</v>
      </c>
      <c r="E5" s="12">
        <f>D5/P5</f>
        <v>1.4937567565463871E-3</v>
      </c>
      <c r="F5" s="31">
        <v>50283.37</v>
      </c>
      <c r="G5" s="12">
        <f>F5/P5</f>
        <v>2.3164643122853702E-3</v>
      </c>
      <c r="H5" s="31">
        <v>2413575.87</v>
      </c>
      <c r="I5" s="12">
        <f>H5/$P$5</f>
        <v>0.11118909428401705</v>
      </c>
      <c r="J5" s="31">
        <v>2098850.5</v>
      </c>
      <c r="K5" s="12">
        <f>J5/P5</f>
        <v>9.6690263203765087E-2</v>
      </c>
      <c r="L5" s="31">
        <v>3442967.34</v>
      </c>
      <c r="M5" s="12">
        <f>L5/P5</f>
        <v>0.15861130571546994</v>
      </c>
      <c r="N5" s="31">
        <v>2551007.88</v>
      </c>
      <c r="O5" s="12">
        <f>N5/P5</f>
        <v>0.11752033951540558</v>
      </c>
      <c r="P5" s="32">
        <f>B5+D5+F5+H5+J5+L5+N5</f>
        <v>21706947.84</v>
      </c>
    </row>
    <row r="6" spans="1:17" ht="12" customHeight="1" x14ac:dyDescent="0.25">
      <c r="A6" s="42" t="s">
        <v>90</v>
      </c>
      <c r="B6" s="30">
        <f>SUM(B7:B8)</f>
        <v>32089740.409999996</v>
      </c>
      <c r="C6" s="12">
        <f>B6/P6</f>
        <v>0.49434850524887819</v>
      </c>
      <c r="D6" s="30">
        <f>SUM(D7:D8)</f>
        <v>0</v>
      </c>
      <c r="E6" s="12">
        <f>D6/P6</f>
        <v>0</v>
      </c>
      <c r="F6" s="30">
        <f>SUM(F7:F8)</f>
        <v>45168.13</v>
      </c>
      <c r="G6" s="12">
        <f>F6/P6</f>
        <v>6.9582356432614759E-4</v>
      </c>
      <c r="H6" s="30">
        <f>SUM(H7:H8)</f>
        <v>9046797.2100000009</v>
      </c>
      <c r="I6" s="12">
        <f>H6/$P6</f>
        <v>0.13936761784023488</v>
      </c>
      <c r="J6" s="30">
        <f>SUM(J7:J8)</f>
        <v>7200189.0200000005</v>
      </c>
      <c r="K6" s="12">
        <f>J6/P6</f>
        <v>0.11092027028168738</v>
      </c>
      <c r="L6" s="30">
        <f>SUM(L7:L8)</f>
        <v>9275767.5800000001</v>
      </c>
      <c r="M6" s="12">
        <f>L6/P6</f>
        <v>0.14289494958893639</v>
      </c>
      <c r="N6" s="30">
        <f>SUM(N7:N8)</f>
        <v>7255531.6199999992</v>
      </c>
      <c r="O6" s="12">
        <f>N6/P6</f>
        <v>0.11177283347593686</v>
      </c>
      <c r="P6" s="30">
        <f>SUM(P7:P8)</f>
        <v>64913193.970000006</v>
      </c>
    </row>
    <row r="7" spans="1:17" ht="12" customHeight="1" x14ac:dyDescent="0.25">
      <c r="A7" s="18" t="s">
        <v>49</v>
      </c>
      <c r="B7" s="30">
        <v>23433071.129999999</v>
      </c>
      <c r="C7" s="12">
        <f t="shared" ref="C7:C48" si="0">B7/P7</f>
        <v>0.48200699384491891</v>
      </c>
      <c r="D7" s="31"/>
      <c r="E7" s="12">
        <f t="shared" ref="E7:E48" si="1">D7/P7</f>
        <v>0</v>
      </c>
      <c r="F7" s="31">
        <v>45168.13</v>
      </c>
      <c r="G7" s="12">
        <f t="shared" ref="G7:G48" si="2">F7/P7</f>
        <v>9.2908669282465049E-4</v>
      </c>
      <c r="H7" s="31">
        <v>7515812.3700000001</v>
      </c>
      <c r="I7" s="12">
        <f>H7/$P7</f>
        <v>0.15459664278184418</v>
      </c>
      <c r="J7" s="31">
        <v>5544340.2300000004</v>
      </c>
      <c r="K7" s="12">
        <f t="shared" ref="K7:K48" si="3">J7/P7</f>
        <v>0.11404440981252408</v>
      </c>
      <c r="L7" s="31">
        <v>7112743.7300000004</v>
      </c>
      <c r="M7" s="12">
        <f t="shared" ref="M7:M48" si="4">L7/P7</f>
        <v>0.14630571487052862</v>
      </c>
      <c r="N7" s="31">
        <v>4964489.1399999997</v>
      </c>
      <c r="O7" s="12">
        <f t="shared" ref="O7:O48" si="5">N7/P7</f>
        <v>0.10211715199735949</v>
      </c>
      <c r="P7" s="32">
        <f t="shared" ref="P7:P47" si="6">B7+D7+F7+H7+J7+L7+N7</f>
        <v>48615624.730000004</v>
      </c>
      <c r="Q7" s="4">
        <f>P7-47784.66</f>
        <v>48567840.070000008</v>
      </c>
    </row>
    <row r="8" spans="1:17" ht="12" customHeight="1" x14ac:dyDescent="0.25">
      <c r="A8" s="18" t="s">
        <v>50</v>
      </c>
      <c r="B8" s="30">
        <v>8656669.2799999993</v>
      </c>
      <c r="C8" s="12">
        <f t="shared" si="0"/>
        <v>0.53116321535566613</v>
      </c>
      <c r="D8" s="9"/>
      <c r="E8" s="12">
        <f t="shared" si="1"/>
        <v>0</v>
      </c>
      <c r="F8" s="8"/>
      <c r="G8" s="12">
        <f t="shared" si="2"/>
        <v>0</v>
      </c>
      <c r="H8" s="31">
        <v>1530984.84</v>
      </c>
      <c r="I8" s="12">
        <f>H8/$P8</f>
        <v>9.3939459158266472E-2</v>
      </c>
      <c r="J8" s="31">
        <v>1655848.79</v>
      </c>
      <c r="K8" s="12">
        <f t="shared" si="3"/>
        <v>0.10160096672183244</v>
      </c>
      <c r="L8" s="31">
        <v>2163023.85</v>
      </c>
      <c r="M8" s="12">
        <f t="shared" si="4"/>
        <v>0.13272064184216958</v>
      </c>
      <c r="N8" s="31">
        <v>2291042.48</v>
      </c>
      <c r="O8" s="12">
        <f t="shared" si="5"/>
        <v>0.14057571692206536</v>
      </c>
      <c r="P8" s="32">
        <f t="shared" si="6"/>
        <v>16297569.24</v>
      </c>
      <c r="Q8" s="4">
        <f>P8+24087.12</f>
        <v>16321656.359999999</v>
      </c>
    </row>
    <row r="9" spans="1:17" ht="12" customHeight="1" x14ac:dyDescent="0.25">
      <c r="A9" s="7" t="s">
        <v>11</v>
      </c>
      <c r="B9" s="33">
        <f>SUM(B10:B11)</f>
        <v>27385309.989999998</v>
      </c>
      <c r="C9" s="12">
        <f t="shared" si="0"/>
        <v>0.42754903696586788</v>
      </c>
      <c r="D9" s="33">
        <f>SUM(D10:D11)</f>
        <v>0</v>
      </c>
      <c r="E9" s="12">
        <f t="shared" si="1"/>
        <v>0</v>
      </c>
      <c r="F9" s="33">
        <f>SUM(F10:F11)</f>
        <v>63983.17</v>
      </c>
      <c r="G9" s="12">
        <f t="shared" si="2"/>
        <v>9.9892762672807735E-4</v>
      </c>
      <c r="H9" s="33">
        <f>SUM(H10:H11)</f>
        <v>7861543.5</v>
      </c>
      <c r="I9" s="12">
        <f t="shared" ref="I9:I48" si="7">H9/$P9</f>
        <v>0.12273716652167349</v>
      </c>
      <c r="J9" s="33">
        <f>SUM(J10:J11)</f>
        <v>10824746.41</v>
      </c>
      <c r="K9" s="12">
        <f t="shared" si="3"/>
        <v>0.16899972666678717</v>
      </c>
      <c r="L9" s="33">
        <f>SUM(L10:L11)</f>
        <v>10791743.890000001</v>
      </c>
      <c r="M9" s="12">
        <f t="shared" si="4"/>
        <v>0.16848447978265113</v>
      </c>
      <c r="N9" s="33">
        <f>SUM(N10:N11)</f>
        <v>7124530.54</v>
      </c>
      <c r="O9" s="12">
        <f t="shared" si="5"/>
        <v>0.11123066243629236</v>
      </c>
      <c r="P9" s="32">
        <f t="shared" si="6"/>
        <v>64051857.499999993</v>
      </c>
    </row>
    <row r="10" spans="1:17" ht="12" customHeight="1" x14ac:dyDescent="0.25">
      <c r="A10" s="20" t="s">
        <v>100</v>
      </c>
      <c r="B10" s="30">
        <v>23518422.18</v>
      </c>
      <c r="C10" s="12">
        <f t="shared" si="0"/>
        <v>0.42296769477949753</v>
      </c>
      <c r="D10" s="31"/>
      <c r="E10" s="12">
        <f t="shared" si="1"/>
        <v>0</v>
      </c>
      <c r="F10" s="31">
        <v>59977.760000000002</v>
      </c>
      <c r="G10" s="12">
        <f t="shared" si="2"/>
        <v>1.0786716341375736E-3</v>
      </c>
      <c r="H10" s="31">
        <v>7277997.1399999997</v>
      </c>
      <c r="I10" s="12">
        <f t="shared" si="7"/>
        <v>0.13089133485899418</v>
      </c>
      <c r="J10" s="31">
        <v>9331188.5800000001</v>
      </c>
      <c r="K10" s="12">
        <f t="shared" si="3"/>
        <v>0.16781701140613561</v>
      </c>
      <c r="L10" s="31">
        <v>8915680.8000000007</v>
      </c>
      <c r="M10" s="12">
        <f t="shared" si="4"/>
        <v>0.16034430058716748</v>
      </c>
      <c r="N10" s="31">
        <v>6500086.8700000001</v>
      </c>
      <c r="O10" s="12">
        <f t="shared" si="5"/>
        <v>0.11690098673406753</v>
      </c>
      <c r="P10" s="32">
        <f t="shared" si="6"/>
        <v>55603353.330000006</v>
      </c>
    </row>
    <row r="11" spans="1:17" ht="12" customHeight="1" x14ac:dyDescent="0.25">
      <c r="A11" s="20" t="s">
        <v>101</v>
      </c>
      <c r="B11" s="30">
        <v>3866887.81</v>
      </c>
      <c r="C11" s="12">
        <f t="shared" si="0"/>
        <v>0.45770088197754893</v>
      </c>
      <c r="D11" s="9"/>
      <c r="E11" s="12">
        <f t="shared" si="1"/>
        <v>0</v>
      </c>
      <c r="F11" s="8">
        <v>4005.41</v>
      </c>
      <c r="G11" s="12">
        <f t="shared" si="2"/>
        <v>4.7409694300949842E-4</v>
      </c>
      <c r="H11" s="31">
        <v>583546.36</v>
      </c>
      <c r="I11" s="12">
        <f t="shared" si="7"/>
        <v>6.9070967861047994E-2</v>
      </c>
      <c r="J11" s="31">
        <v>1493557.83</v>
      </c>
      <c r="K11" s="12">
        <f t="shared" si="3"/>
        <v>0.17678370039793684</v>
      </c>
      <c r="L11" s="31">
        <v>1876063.09</v>
      </c>
      <c r="M11" s="12">
        <f t="shared" si="4"/>
        <v>0.22205860969587474</v>
      </c>
      <c r="N11" s="31">
        <v>624443.67000000004</v>
      </c>
      <c r="O11" s="12">
        <f t="shared" si="5"/>
        <v>7.3911743124582027E-2</v>
      </c>
      <c r="P11" s="32">
        <f t="shared" si="6"/>
        <v>8448504.1699999999</v>
      </c>
      <c r="Q11" s="4">
        <f>P11+86317.56</f>
        <v>8534821.7300000004</v>
      </c>
    </row>
    <row r="12" spans="1:17" ht="12" customHeight="1" x14ac:dyDescent="0.25">
      <c r="A12" s="7" t="s">
        <v>12</v>
      </c>
      <c r="B12" s="30">
        <v>13217530.300000001</v>
      </c>
      <c r="C12" s="12">
        <f t="shared" si="0"/>
        <v>0.50138479640743372</v>
      </c>
      <c r="D12" s="9"/>
      <c r="E12" s="12">
        <f t="shared" si="1"/>
        <v>0</v>
      </c>
      <c r="F12" s="31">
        <v>43680.2</v>
      </c>
      <c r="G12" s="12">
        <f t="shared" si="2"/>
        <v>1.6569349709783514E-3</v>
      </c>
      <c r="H12" s="31">
        <v>3951653.37</v>
      </c>
      <c r="I12" s="12">
        <f t="shared" si="7"/>
        <v>0.14989932880200768</v>
      </c>
      <c r="J12" s="31">
        <v>3288945.94</v>
      </c>
      <c r="K12" s="12">
        <f t="shared" si="3"/>
        <v>0.1247606362984434</v>
      </c>
      <c r="L12" s="31">
        <v>3095886.27</v>
      </c>
      <c r="M12" s="12">
        <f t="shared" si="4"/>
        <v>0.11743724220435638</v>
      </c>
      <c r="N12" s="31">
        <v>2764352.38</v>
      </c>
      <c r="O12" s="12">
        <f t="shared" si="5"/>
        <v>0.10486106131678054</v>
      </c>
      <c r="P12" s="32">
        <f t="shared" si="6"/>
        <v>26362048.460000001</v>
      </c>
    </row>
    <row r="13" spans="1:17" s="40" customFormat="1" ht="12" customHeight="1" x14ac:dyDescent="0.25">
      <c r="A13" s="7" t="s">
        <v>13</v>
      </c>
      <c r="B13" s="41">
        <v>30352887.289999999</v>
      </c>
      <c r="C13" s="12">
        <f t="shared" si="0"/>
        <v>0.50671326468766598</v>
      </c>
      <c r="D13" s="9"/>
      <c r="E13" s="12">
        <f t="shared" si="1"/>
        <v>0</v>
      </c>
      <c r="F13" s="38">
        <v>142790.12</v>
      </c>
      <c r="G13" s="12">
        <f t="shared" si="2"/>
        <v>2.3837484447214704E-3</v>
      </c>
      <c r="H13" s="38">
        <v>7216733.96</v>
      </c>
      <c r="I13" s="12">
        <f t="shared" si="7"/>
        <v>0.1204766713069407</v>
      </c>
      <c r="J13" s="38">
        <v>6474638.9500000002</v>
      </c>
      <c r="K13" s="12">
        <f t="shared" si="3"/>
        <v>0.1080880842959972</v>
      </c>
      <c r="L13" s="38">
        <v>9534158.2799999993</v>
      </c>
      <c r="M13" s="12">
        <f t="shared" si="4"/>
        <v>0.15916391814558548</v>
      </c>
      <c r="N13" s="38">
        <v>6180296.6600000001</v>
      </c>
      <c r="O13" s="12">
        <f t="shared" si="5"/>
        <v>0.10317431311908905</v>
      </c>
      <c r="P13" s="39">
        <f t="shared" si="6"/>
        <v>59901505.260000005</v>
      </c>
    </row>
    <row r="14" spans="1:17" s="40" customFormat="1" ht="12" customHeight="1" x14ac:dyDescent="0.25">
      <c r="A14" s="42" t="s">
        <v>89</v>
      </c>
      <c r="B14" s="41">
        <f>B15+B16</f>
        <v>28199243.950000003</v>
      </c>
      <c r="C14" s="12">
        <f t="shared" si="0"/>
        <v>0.50170570154235894</v>
      </c>
      <c r="D14" s="41">
        <f>D15+D16</f>
        <v>0</v>
      </c>
      <c r="E14" s="12">
        <f t="shared" si="1"/>
        <v>0</v>
      </c>
      <c r="F14" s="41">
        <f>F15+F16</f>
        <v>638918.51</v>
      </c>
      <c r="G14" s="12">
        <f t="shared" si="2"/>
        <v>1.1367292678353833E-2</v>
      </c>
      <c r="H14" s="41">
        <f>H15+H16</f>
        <v>6892319.5700000003</v>
      </c>
      <c r="I14" s="12">
        <f t="shared" si="7"/>
        <v>0.122624423238162</v>
      </c>
      <c r="J14" s="41">
        <f>J15+J16</f>
        <v>6148937.8099999996</v>
      </c>
      <c r="K14" s="12">
        <f t="shared" si="3"/>
        <v>0.10939857689717902</v>
      </c>
      <c r="L14" s="41">
        <f>L15+L16</f>
        <v>7913443.29</v>
      </c>
      <c r="M14" s="12">
        <f t="shared" si="4"/>
        <v>0.14079170436146116</v>
      </c>
      <c r="N14" s="41">
        <f>N15+N16</f>
        <v>6413880.9100000001</v>
      </c>
      <c r="O14" s="12">
        <f t="shared" si="5"/>
        <v>0.11411230128248502</v>
      </c>
      <c r="P14" s="41">
        <f>P15+P16</f>
        <v>56206744.040000007</v>
      </c>
    </row>
    <row r="15" spans="1:17" ht="12" customHeight="1" x14ac:dyDescent="0.25">
      <c r="A15" s="20" t="s">
        <v>102</v>
      </c>
      <c r="B15" s="30">
        <v>12829544.560000001</v>
      </c>
      <c r="C15" s="12">
        <f t="shared" si="0"/>
        <v>0.49440767343632425</v>
      </c>
      <c r="D15" s="31"/>
      <c r="E15" s="12">
        <f t="shared" si="1"/>
        <v>0</v>
      </c>
      <c r="F15" s="31">
        <v>638918.51</v>
      </c>
      <c r="G15" s="12">
        <f t="shared" si="2"/>
        <v>2.4621779250790714E-2</v>
      </c>
      <c r="H15" s="31">
        <v>2727909.39</v>
      </c>
      <c r="I15" s="12">
        <f t="shared" si="7"/>
        <v>0.10512449047178044</v>
      </c>
      <c r="J15" s="31">
        <v>2800942.28</v>
      </c>
      <c r="K15" s="12">
        <f t="shared" si="3"/>
        <v>0.10793893342104993</v>
      </c>
      <c r="L15" s="31">
        <v>3644566.66</v>
      </c>
      <c r="M15" s="12">
        <f t="shared" si="4"/>
        <v>0.14044939121784344</v>
      </c>
      <c r="N15" s="31">
        <v>3307441.9</v>
      </c>
      <c r="O15" s="12">
        <f t="shared" si="5"/>
        <v>0.12745773220221121</v>
      </c>
      <c r="P15" s="32">
        <f t="shared" si="6"/>
        <v>25949323.300000001</v>
      </c>
    </row>
    <row r="16" spans="1:17" ht="12" customHeight="1" x14ac:dyDescent="0.25">
      <c r="A16" s="20" t="s">
        <v>103</v>
      </c>
      <c r="B16" s="30">
        <v>15369699.390000001</v>
      </c>
      <c r="C16" s="12">
        <f>B16/P16</f>
        <v>0.50796462534169062</v>
      </c>
      <c r="D16" s="9"/>
      <c r="E16" s="12">
        <f>D16/P16</f>
        <v>0</v>
      </c>
      <c r="F16" s="8"/>
      <c r="G16" s="12">
        <f>F16/P16</f>
        <v>0</v>
      </c>
      <c r="H16" s="31">
        <v>4164410.18</v>
      </c>
      <c r="I16" s="12">
        <f>H16/$P16</f>
        <v>0.13763268904459833</v>
      </c>
      <c r="J16" s="31">
        <v>3347995.53</v>
      </c>
      <c r="K16" s="12">
        <f>J16/P16</f>
        <v>0.11065039412212634</v>
      </c>
      <c r="L16" s="31">
        <v>4268876.63</v>
      </c>
      <c r="M16" s="12">
        <f>L16/P16</f>
        <v>0.14108527844068972</v>
      </c>
      <c r="N16" s="31">
        <v>3106439.01</v>
      </c>
      <c r="O16" s="12">
        <f>N16/P16</f>
        <v>0.10266701305089496</v>
      </c>
      <c r="P16" s="32">
        <f>B16+D16+F16+H16+J16+L16+N16</f>
        <v>30257420.740000002</v>
      </c>
      <c r="Q16" s="55">
        <f>P16+25707.78</f>
        <v>30283128.520000003</v>
      </c>
    </row>
    <row r="17" spans="1:17" ht="12" customHeight="1" x14ac:dyDescent="0.25">
      <c r="A17" s="20" t="s">
        <v>55</v>
      </c>
      <c r="B17" s="30">
        <v>4277334.07</v>
      </c>
      <c r="C17" s="12">
        <f t="shared" si="0"/>
        <v>0.46226157392746092</v>
      </c>
      <c r="D17" s="31">
        <v>15554.56</v>
      </c>
      <c r="E17" s="12">
        <f t="shared" si="1"/>
        <v>1.6810179587747574E-3</v>
      </c>
      <c r="F17" s="8"/>
      <c r="G17" s="12">
        <f t="shared" si="2"/>
        <v>0</v>
      </c>
      <c r="H17" s="31">
        <v>1491293.22</v>
      </c>
      <c r="I17" s="12">
        <f t="shared" si="7"/>
        <v>0.16116757302161139</v>
      </c>
      <c r="J17" s="31">
        <v>960100.53</v>
      </c>
      <c r="K17" s="12">
        <f t="shared" si="3"/>
        <v>0.10376032707830778</v>
      </c>
      <c r="L17" s="31">
        <v>1573650.87</v>
      </c>
      <c r="M17" s="12">
        <f t="shared" si="4"/>
        <v>0.17006815836073291</v>
      </c>
      <c r="N17" s="31">
        <v>935126.73</v>
      </c>
      <c r="O17" s="12">
        <f t="shared" si="5"/>
        <v>0.10106134965311225</v>
      </c>
      <c r="P17" s="32">
        <f t="shared" si="6"/>
        <v>9253059.9800000004</v>
      </c>
    </row>
    <row r="18" spans="1:17" ht="12" customHeight="1" x14ac:dyDescent="0.25">
      <c r="A18" s="20" t="s">
        <v>56</v>
      </c>
      <c r="B18" s="30">
        <v>21589510.390000001</v>
      </c>
      <c r="C18" s="12">
        <f t="shared" si="0"/>
        <v>0.51418142824483482</v>
      </c>
      <c r="D18" s="31"/>
      <c r="E18" s="12">
        <f t="shared" si="1"/>
        <v>0</v>
      </c>
      <c r="F18" s="31"/>
      <c r="G18" s="12">
        <f t="shared" si="2"/>
        <v>0</v>
      </c>
      <c r="H18" s="31">
        <v>5541378.9100000001</v>
      </c>
      <c r="I18" s="12">
        <f t="shared" si="7"/>
        <v>0.13197492999699315</v>
      </c>
      <c r="J18" s="31">
        <v>4626193.87</v>
      </c>
      <c r="K18" s="12">
        <f t="shared" si="3"/>
        <v>0.11017864363037552</v>
      </c>
      <c r="L18" s="31">
        <v>5296746.62</v>
      </c>
      <c r="M18" s="12">
        <f t="shared" si="4"/>
        <v>0.12614870337143394</v>
      </c>
      <c r="N18" s="31">
        <v>4934288.03</v>
      </c>
      <c r="O18" s="12">
        <f t="shared" si="5"/>
        <v>0.11751629475636258</v>
      </c>
      <c r="P18" s="32">
        <f t="shared" si="6"/>
        <v>41988117.82</v>
      </c>
    </row>
    <row r="19" spans="1:17" ht="12" customHeight="1" x14ac:dyDescent="0.25">
      <c r="A19" s="18" t="s">
        <v>18</v>
      </c>
      <c r="B19" s="30">
        <v>20246182.039999999</v>
      </c>
      <c r="C19" s="12">
        <f t="shared" si="0"/>
        <v>0.55378394248431662</v>
      </c>
      <c r="D19" s="31"/>
      <c r="E19" s="12">
        <f t="shared" si="1"/>
        <v>0</v>
      </c>
      <c r="F19" s="31">
        <v>29884.22</v>
      </c>
      <c r="G19" s="12">
        <f t="shared" si="2"/>
        <v>8.1740849395566667E-4</v>
      </c>
      <c r="H19" s="31">
        <v>3397432.49</v>
      </c>
      <c r="I19" s="12">
        <f t="shared" si="7"/>
        <v>9.292831383810421E-2</v>
      </c>
      <c r="J19" s="31">
        <v>3519975.34</v>
      </c>
      <c r="K19" s="12">
        <f t="shared" si="3"/>
        <v>9.6280168645207581E-2</v>
      </c>
      <c r="L19" s="31">
        <v>5371874.79</v>
      </c>
      <c r="M19" s="12">
        <f t="shared" si="4"/>
        <v>0.1469342710571771</v>
      </c>
      <c r="N19" s="31">
        <v>3994364.19</v>
      </c>
      <c r="O19" s="12">
        <f t="shared" si="5"/>
        <v>0.10925589548123879</v>
      </c>
      <c r="P19" s="32">
        <f t="shared" si="6"/>
        <v>36559713.07</v>
      </c>
    </row>
    <row r="20" spans="1:17" ht="12" customHeight="1" x14ac:dyDescent="0.25">
      <c r="A20" s="44" t="s">
        <v>58</v>
      </c>
      <c r="B20" s="30">
        <v>30197703.949999999</v>
      </c>
      <c r="C20" s="12">
        <f t="shared" si="0"/>
        <v>0.38064039880866302</v>
      </c>
      <c r="D20" s="31">
        <v>176223.46</v>
      </c>
      <c r="E20" s="12">
        <f t="shared" si="1"/>
        <v>2.221287029136613E-3</v>
      </c>
      <c r="F20" s="31">
        <v>7423.81</v>
      </c>
      <c r="G20" s="12">
        <f t="shared" si="2"/>
        <v>9.3576717082814528E-5</v>
      </c>
      <c r="H20" s="31">
        <v>21630710.140000001</v>
      </c>
      <c r="I20" s="12">
        <f t="shared" si="7"/>
        <v>0.27265391262318772</v>
      </c>
      <c r="J20" s="31">
        <v>5044662.91</v>
      </c>
      <c r="K20" s="12">
        <f t="shared" si="3"/>
        <v>6.3587698756735131E-2</v>
      </c>
      <c r="L20" s="31">
        <v>15266494.560000001</v>
      </c>
      <c r="M20" s="12">
        <f t="shared" si="4"/>
        <v>0.19243332497564553</v>
      </c>
      <c r="N20" s="31">
        <v>7010724.8200000003</v>
      </c>
      <c r="O20" s="12">
        <f t="shared" si="5"/>
        <v>8.836980108954913E-2</v>
      </c>
      <c r="P20" s="32">
        <f t="shared" si="6"/>
        <v>79333943.650000006</v>
      </c>
    </row>
    <row r="21" spans="1:17" s="40" customFormat="1" ht="12" customHeight="1" x14ac:dyDescent="0.25">
      <c r="A21" s="44" t="s">
        <v>59</v>
      </c>
      <c r="B21" s="41">
        <v>22060893.739999998</v>
      </c>
      <c r="C21" s="12">
        <f t="shared" si="0"/>
        <v>0.45272527202232937</v>
      </c>
      <c r="D21" s="9"/>
      <c r="E21" s="12">
        <f t="shared" si="1"/>
        <v>0</v>
      </c>
      <c r="F21" s="38">
        <v>102867.19</v>
      </c>
      <c r="G21" s="12">
        <f t="shared" si="2"/>
        <v>2.1110013548763253E-3</v>
      </c>
      <c r="H21" s="38">
        <v>6716872.75</v>
      </c>
      <c r="I21" s="12">
        <f t="shared" si="7"/>
        <v>0.13784110828517693</v>
      </c>
      <c r="J21" s="38">
        <v>6128981.4000000004</v>
      </c>
      <c r="K21" s="12">
        <f t="shared" si="3"/>
        <v>0.1257766255636204</v>
      </c>
      <c r="L21" s="38">
        <v>7292195.0099999998</v>
      </c>
      <c r="M21" s="12">
        <f t="shared" si="4"/>
        <v>0.14964765292152316</v>
      </c>
      <c r="N21" s="38">
        <v>6427287.0099999998</v>
      </c>
      <c r="O21" s="12">
        <f t="shared" si="5"/>
        <v>0.1318983398524739</v>
      </c>
      <c r="P21" s="39">
        <f t="shared" si="6"/>
        <v>48729097.099999994</v>
      </c>
    </row>
    <row r="22" spans="1:17" ht="12" customHeight="1" x14ac:dyDescent="0.25">
      <c r="A22" s="44" t="s">
        <v>104</v>
      </c>
      <c r="B22" s="30">
        <v>8054791.3399999999</v>
      </c>
      <c r="C22" s="12">
        <f t="shared" si="0"/>
        <v>0.49956246962245815</v>
      </c>
      <c r="D22" s="31">
        <v>71312.62</v>
      </c>
      <c r="E22" s="12">
        <f t="shared" si="1"/>
        <v>4.4228468570668023E-3</v>
      </c>
      <c r="F22" s="8">
        <v>84418.37</v>
      </c>
      <c r="G22" s="12">
        <f t="shared" si="2"/>
        <v>5.2356724859246853E-3</v>
      </c>
      <c r="H22" s="31">
        <v>2131674.79</v>
      </c>
      <c r="I22" s="12">
        <f t="shared" si="7"/>
        <v>0.13220761129292455</v>
      </c>
      <c r="J22" s="31">
        <v>1534802.43</v>
      </c>
      <c r="K22" s="12">
        <f t="shared" si="3"/>
        <v>9.5189268095100019E-2</v>
      </c>
      <c r="L22" s="31">
        <v>2675881.5299999998</v>
      </c>
      <c r="M22" s="12">
        <f t="shared" si="4"/>
        <v>0.1659596045530736</v>
      </c>
      <c r="N22" s="31">
        <v>1570810.81</v>
      </c>
      <c r="O22" s="12">
        <f t="shared" si="5"/>
        <v>9.7422527093452171E-2</v>
      </c>
      <c r="P22" s="32">
        <f t="shared" si="6"/>
        <v>16123691.890000001</v>
      </c>
      <c r="Q22" s="4"/>
    </row>
    <row r="23" spans="1:17" s="40" customFormat="1" ht="12" customHeight="1" x14ac:dyDescent="0.25">
      <c r="A23" s="44" t="s">
        <v>60</v>
      </c>
      <c r="B23" s="41">
        <v>21965485.300000001</v>
      </c>
      <c r="C23" s="12">
        <f t="shared" si="0"/>
        <v>0.50516900736612458</v>
      </c>
      <c r="D23" s="38"/>
      <c r="E23" s="12">
        <f t="shared" si="1"/>
        <v>0</v>
      </c>
      <c r="F23" s="38"/>
      <c r="G23" s="12">
        <f t="shared" si="2"/>
        <v>0</v>
      </c>
      <c r="H23" s="38">
        <v>4751963</v>
      </c>
      <c r="I23" s="12">
        <f t="shared" si="7"/>
        <v>0.10928711107286809</v>
      </c>
      <c r="J23" s="38">
        <v>6027654.2999999998</v>
      </c>
      <c r="K23" s="12">
        <f t="shared" si="3"/>
        <v>0.1386258531459422</v>
      </c>
      <c r="L23" s="38">
        <v>6692781.6100000003</v>
      </c>
      <c r="M23" s="12">
        <f t="shared" si="4"/>
        <v>0.15392265621565634</v>
      </c>
      <c r="N23" s="38">
        <v>4043574.43</v>
      </c>
      <c r="O23" s="12">
        <f t="shared" si="5"/>
        <v>9.2995372199408816E-2</v>
      </c>
      <c r="P23" s="39">
        <f t="shared" si="6"/>
        <v>43481458.640000001</v>
      </c>
    </row>
    <row r="24" spans="1:17" ht="12" customHeight="1" x14ac:dyDescent="0.25">
      <c r="A24" s="44" t="s">
        <v>61</v>
      </c>
      <c r="B24" s="30">
        <v>34355848.93</v>
      </c>
      <c r="C24" s="12">
        <f t="shared" si="0"/>
        <v>0.44936670267813283</v>
      </c>
      <c r="D24" s="31">
        <v>6146.16</v>
      </c>
      <c r="E24" s="12">
        <f t="shared" si="1"/>
        <v>8.0390377165750123E-5</v>
      </c>
      <c r="F24" s="31">
        <v>478817.88</v>
      </c>
      <c r="G24" s="12">
        <f t="shared" si="2"/>
        <v>6.2628291432219284E-3</v>
      </c>
      <c r="H24" s="31">
        <v>12466151.029999999</v>
      </c>
      <c r="I24" s="12">
        <f t="shared" si="7"/>
        <v>0.16305442473136145</v>
      </c>
      <c r="J24" s="31">
        <v>12811163.17</v>
      </c>
      <c r="K24" s="12">
        <f t="shared" si="3"/>
        <v>0.16756710517921222</v>
      </c>
      <c r="L24" s="31">
        <v>7941901.7300000004</v>
      </c>
      <c r="M24" s="12">
        <f t="shared" si="4"/>
        <v>0.10387827122756704</v>
      </c>
      <c r="N24" s="31">
        <v>8393897.7599999998</v>
      </c>
      <c r="O24" s="12">
        <f t="shared" si="5"/>
        <v>0.1097902766633386</v>
      </c>
      <c r="P24" s="32">
        <f t="shared" si="6"/>
        <v>76453926.660000011</v>
      </c>
    </row>
    <row r="25" spans="1:17" ht="12" customHeight="1" x14ac:dyDescent="0.25">
      <c r="A25" s="44" t="s">
        <v>62</v>
      </c>
      <c r="B25" s="30">
        <v>86746153.019999996</v>
      </c>
      <c r="C25" s="12">
        <f t="shared" si="0"/>
        <v>0.47194226320439164</v>
      </c>
      <c r="D25" s="31">
        <v>1189237.78</v>
      </c>
      <c r="E25" s="12">
        <f t="shared" si="1"/>
        <v>6.4700456428536442E-3</v>
      </c>
      <c r="F25" s="31">
        <v>1111810.75</v>
      </c>
      <c r="G25" s="12">
        <f t="shared" si="2"/>
        <v>6.0488040488550082E-3</v>
      </c>
      <c r="H25" s="31">
        <v>30359568.170000002</v>
      </c>
      <c r="I25" s="12">
        <f t="shared" si="7"/>
        <v>0.16517116682689537</v>
      </c>
      <c r="J25" s="31">
        <v>25212918.469999999</v>
      </c>
      <c r="K25" s="12">
        <f t="shared" si="3"/>
        <v>0.13717082994995977</v>
      </c>
      <c r="L25" s="31">
        <v>21640650.309999999</v>
      </c>
      <c r="M25" s="12">
        <f t="shared" si="4"/>
        <v>0.11773591253276099</v>
      </c>
      <c r="N25" s="31">
        <v>17546367.920000002</v>
      </c>
      <c r="O25" s="12">
        <f t="shared" si="5"/>
        <v>9.5460977794283461E-2</v>
      </c>
      <c r="P25" s="32">
        <f t="shared" si="6"/>
        <v>183806706.42000002</v>
      </c>
      <c r="Q25" s="4">
        <f>P25+807562.35</f>
        <v>184614268.77000001</v>
      </c>
    </row>
    <row r="26" spans="1:17" ht="12" customHeight="1" x14ac:dyDescent="0.25">
      <c r="A26" s="44" t="s">
        <v>63</v>
      </c>
      <c r="B26" s="30">
        <v>12277135.449999999</v>
      </c>
      <c r="C26" s="12">
        <f t="shared" si="0"/>
        <v>0.49835977813157045</v>
      </c>
      <c r="D26" s="8">
        <v>3000</v>
      </c>
      <c r="E26" s="12">
        <f t="shared" si="1"/>
        <v>1.2177753845622933E-4</v>
      </c>
      <c r="F26" s="8">
        <v>405876.57</v>
      </c>
      <c r="G26" s="12">
        <f t="shared" si="2"/>
        <v>1.6475549870552487E-2</v>
      </c>
      <c r="H26" s="31">
        <v>2934072.14</v>
      </c>
      <c r="I26" s="12">
        <f t="shared" si="7"/>
        <v>0.11910136095406704</v>
      </c>
      <c r="J26" s="31">
        <v>3703977.44</v>
      </c>
      <c r="K26" s="12">
        <f t="shared" si="3"/>
        <v>0.15035375171353529</v>
      </c>
      <c r="L26" s="31">
        <v>2807219.33</v>
      </c>
      <c r="M26" s="12">
        <f t="shared" si="4"/>
        <v>0.11395208663804846</v>
      </c>
      <c r="N26" s="31">
        <v>2503803.98</v>
      </c>
      <c r="O26" s="12">
        <f t="shared" si="5"/>
        <v>0.10163569515377002</v>
      </c>
      <c r="P26" s="32">
        <f t="shared" si="6"/>
        <v>24635084.91</v>
      </c>
    </row>
    <row r="27" spans="1:17" s="40" customFormat="1" ht="12" customHeight="1" x14ac:dyDescent="0.25">
      <c r="A27" s="7" t="s">
        <v>105</v>
      </c>
      <c r="B27" s="45"/>
      <c r="C27" s="12">
        <f t="shared" si="0"/>
        <v>0</v>
      </c>
      <c r="D27" s="38"/>
      <c r="E27" s="12">
        <f t="shared" si="1"/>
        <v>0</v>
      </c>
      <c r="F27" s="38"/>
      <c r="G27" s="12">
        <f t="shared" si="2"/>
        <v>0</v>
      </c>
      <c r="H27" s="38">
        <v>4418511.6100000003</v>
      </c>
      <c r="I27" s="12">
        <f t="shared" si="7"/>
        <v>0.22601130531205321</v>
      </c>
      <c r="J27" s="38">
        <v>1615392.24</v>
      </c>
      <c r="K27" s="12">
        <f t="shared" si="3"/>
        <v>8.2628935030310241E-2</v>
      </c>
      <c r="L27" s="38">
        <v>12510208.630000001</v>
      </c>
      <c r="M27" s="12">
        <f t="shared" si="4"/>
        <v>0.63990973245228455</v>
      </c>
      <c r="N27" s="38">
        <v>1005845.89</v>
      </c>
      <c r="O27" s="12">
        <f t="shared" si="5"/>
        <v>5.145002720535205E-2</v>
      </c>
      <c r="P27" s="39">
        <f t="shared" si="6"/>
        <v>19549958.370000001</v>
      </c>
    </row>
    <row r="28" spans="1:17" s="40" customFormat="1" ht="12" customHeight="1" x14ac:dyDescent="0.25">
      <c r="A28" s="44" t="s">
        <v>64</v>
      </c>
      <c r="B28" s="41">
        <v>30057914.239999998</v>
      </c>
      <c r="C28" s="12">
        <f t="shared" si="0"/>
        <v>0.49655397217610009</v>
      </c>
      <c r="D28" s="38">
        <v>673.71</v>
      </c>
      <c r="E28" s="12">
        <f t="shared" si="1"/>
        <v>1.1129627090011965E-5</v>
      </c>
      <c r="F28" s="38"/>
      <c r="G28" s="12">
        <f t="shared" si="2"/>
        <v>0</v>
      </c>
      <c r="H28" s="38">
        <v>11004895.99</v>
      </c>
      <c r="I28" s="12">
        <f t="shared" si="7"/>
        <v>0.18179986720260652</v>
      </c>
      <c r="J28" s="38">
        <v>5361779.67</v>
      </c>
      <c r="K28" s="12">
        <f t="shared" si="3"/>
        <v>8.8576105840654604E-2</v>
      </c>
      <c r="L28" s="38">
        <v>8419809.6999999993</v>
      </c>
      <c r="M28" s="12">
        <f t="shared" si="4"/>
        <v>0.13909448001345609</v>
      </c>
      <c r="N28" s="38">
        <v>5687952.1500000004</v>
      </c>
      <c r="O28" s="12">
        <f t="shared" si="5"/>
        <v>9.3964445140092626E-2</v>
      </c>
      <c r="P28" s="39">
        <f t="shared" si="6"/>
        <v>60533025.460000001</v>
      </c>
    </row>
    <row r="29" spans="1:17" s="40" customFormat="1" ht="12" customHeight="1" x14ac:dyDescent="0.25">
      <c r="A29" s="44" t="s">
        <v>65</v>
      </c>
      <c r="B29" s="41">
        <v>18767149.09</v>
      </c>
      <c r="C29" s="12">
        <f t="shared" si="0"/>
        <v>0.47214383075741823</v>
      </c>
      <c r="D29" s="38">
        <v>3104.45</v>
      </c>
      <c r="E29" s="12">
        <f t="shared" si="1"/>
        <v>7.8101735557473901E-5</v>
      </c>
      <c r="F29" s="8"/>
      <c r="G29" s="12">
        <f t="shared" si="2"/>
        <v>0</v>
      </c>
      <c r="H29" s="38">
        <v>6388289</v>
      </c>
      <c r="I29" s="12">
        <f t="shared" si="7"/>
        <v>0.16071653856326221</v>
      </c>
      <c r="J29" s="38">
        <v>4394521.8099999996</v>
      </c>
      <c r="K29" s="12">
        <f t="shared" si="3"/>
        <v>0.11055735486355764</v>
      </c>
      <c r="L29" s="38">
        <v>5590704.3700000001</v>
      </c>
      <c r="M29" s="12">
        <f t="shared" si="4"/>
        <v>0.14065090894868776</v>
      </c>
      <c r="N29" s="38">
        <v>4605027.87</v>
      </c>
      <c r="O29" s="12">
        <f t="shared" si="5"/>
        <v>0.11585326513151679</v>
      </c>
      <c r="P29" s="39">
        <f t="shared" si="6"/>
        <v>39748796.589999996</v>
      </c>
    </row>
    <row r="30" spans="1:17" s="40" customFormat="1" ht="12" customHeight="1" x14ac:dyDescent="0.25">
      <c r="A30" s="7" t="s">
        <v>26</v>
      </c>
      <c r="B30" s="34">
        <f>SUM(B31:B35)</f>
        <v>18531999.209999997</v>
      </c>
      <c r="C30" s="12">
        <f t="shared" si="0"/>
        <v>0.4673453307801394</v>
      </c>
      <c r="D30" s="34">
        <f>SUM(D31:D35)</f>
        <v>0</v>
      </c>
      <c r="E30" s="12">
        <f t="shared" si="1"/>
        <v>0</v>
      </c>
      <c r="F30" s="34">
        <f>SUM(F31:F35)</f>
        <v>545364.4</v>
      </c>
      <c r="G30" s="12">
        <f t="shared" si="2"/>
        <v>1.3753157607312045E-2</v>
      </c>
      <c r="H30" s="34">
        <f>SUM(H31:H35)</f>
        <v>3196076.35</v>
      </c>
      <c r="I30" s="12">
        <f t="shared" si="7"/>
        <v>8.0599580329322212E-2</v>
      </c>
      <c r="J30" s="34">
        <f>SUM(J31:J35)</f>
        <v>5650112.9000000004</v>
      </c>
      <c r="K30" s="12">
        <f t="shared" si="3"/>
        <v>0.14248618577378155</v>
      </c>
      <c r="L30" s="34">
        <f>SUM(L31:L35)</f>
        <v>6788364.0899999999</v>
      </c>
      <c r="M30" s="12">
        <f t="shared" si="4"/>
        <v>0.17119093440200239</v>
      </c>
      <c r="N30" s="34">
        <f>SUM(N31:N35)</f>
        <v>4941842.25</v>
      </c>
      <c r="O30" s="12">
        <f t="shared" si="5"/>
        <v>0.12462481110744224</v>
      </c>
      <c r="P30" s="39">
        <f t="shared" si="6"/>
        <v>39653759.200000003</v>
      </c>
    </row>
    <row r="31" spans="1:17" s="40" customFormat="1" ht="12" customHeight="1" x14ac:dyDescent="0.25">
      <c r="A31" s="20" t="s">
        <v>106</v>
      </c>
      <c r="B31" s="41">
        <v>6745373.2999999998</v>
      </c>
      <c r="C31" s="12">
        <f t="shared" si="0"/>
        <v>0.53297378170036469</v>
      </c>
      <c r="D31" s="38"/>
      <c r="E31" s="12">
        <f t="shared" si="1"/>
        <v>0</v>
      </c>
      <c r="F31" s="38">
        <v>98413.759999999995</v>
      </c>
      <c r="G31" s="12">
        <f t="shared" si="2"/>
        <v>7.7759897793280141E-3</v>
      </c>
      <c r="H31" s="38">
        <v>989918.5</v>
      </c>
      <c r="I31" s="12">
        <f t="shared" si="7"/>
        <v>7.8216665417190842E-2</v>
      </c>
      <c r="J31" s="38">
        <v>1122794.3</v>
      </c>
      <c r="K31" s="12">
        <f t="shared" si="3"/>
        <v>8.8715612543284111E-2</v>
      </c>
      <c r="L31" s="38">
        <v>1954448.37</v>
      </c>
      <c r="M31" s="12">
        <f t="shared" si="4"/>
        <v>0.15442729298569935</v>
      </c>
      <c r="N31" s="38">
        <v>1745158.94</v>
      </c>
      <c r="O31" s="12">
        <f t="shared" si="5"/>
        <v>0.13789065757413305</v>
      </c>
      <c r="P31" s="39">
        <f t="shared" si="6"/>
        <v>12656107.17</v>
      </c>
      <c r="Q31" s="2">
        <f>P31-23.94-26365.72</f>
        <v>12629717.51</v>
      </c>
    </row>
    <row r="32" spans="1:17" s="40" customFormat="1" ht="12" customHeight="1" x14ac:dyDescent="0.25">
      <c r="A32" s="20" t="s">
        <v>107</v>
      </c>
      <c r="B32" s="41">
        <v>4060032.26</v>
      </c>
      <c r="C32" s="12">
        <f t="shared" si="0"/>
        <v>0.44039751104620722</v>
      </c>
      <c r="D32" s="38"/>
      <c r="E32" s="12">
        <f t="shared" si="1"/>
        <v>0</v>
      </c>
      <c r="F32" s="38">
        <v>253700.78</v>
      </c>
      <c r="G32" s="12">
        <f t="shared" si="2"/>
        <v>2.7519286771007428E-2</v>
      </c>
      <c r="H32" s="38">
        <v>836265.87</v>
      </c>
      <c r="I32" s="12">
        <f t="shared" si="7"/>
        <v>9.071095600626855E-2</v>
      </c>
      <c r="J32" s="38">
        <v>1573327.27</v>
      </c>
      <c r="K32" s="12">
        <f t="shared" si="3"/>
        <v>0.17066106114366789</v>
      </c>
      <c r="L32" s="38">
        <v>1424787.84</v>
      </c>
      <c r="M32" s="12">
        <f t="shared" si="4"/>
        <v>0.1545487765422095</v>
      </c>
      <c r="N32" s="38">
        <v>1070903.25</v>
      </c>
      <c r="O32" s="12">
        <f t="shared" si="5"/>
        <v>0.11616240849063948</v>
      </c>
      <c r="P32" s="39">
        <f t="shared" si="6"/>
        <v>9219017.2699999996</v>
      </c>
    </row>
    <row r="33" spans="1:17" s="40" customFormat="1" ht="12" customHeight="1" x14ac:dyDescent="0.25">
      <c r="A33" s="20" t="s">
        <v>108</v>
      </c>
      <c r="B33" s="41">
        <v>4234809.04</v>
      </c>
      <c r="C33" s="12">
        <f t="shared" si="0"/>
        <v>0.46301469261506051</v>
      </c>
      <c r="D33" s="9"/>
      <c r="E33" s="12">
        <f t="shared" si="1"/>
        <v>0</v>
      </c>
      <c r="F33" s="38">
        <v>94812.26</v>
      </c>
      <c r="G33" s="12">
        <f t="shared" si="2"/>
        <v>1.0366339781885229E-2</v>
      </c>
      <c r="H33" s="38">
        <v>777705.61</v>
      </c>
      <c r="I33" s="12">
        <f t="shared" si="7"/>
        <v>8.5030781921434206E-2</v>
      </c>
      <c r="J33" s="38">
        <v>1272855.06</v>
      </c>
      <c r="K33" s="12">
        <f t="shared" si="3"/>
        <v>0.13916816290479639</v>
      </c>
      <c r="L33" s="38">
        <v>1406238.54</v>
      </c>
      <c r="M33" s="12">
        <f t="shared" si="4"/>
        <v>0.15375170384106659</v>
      </c>
      <c r="N33" s="38">
        <v>1359745.06</v>
      </c>
      <c r="O33" s="12">
        <f t="shared" si="5"/>
        <v>0.14866831893575702</v>
      </c>
      <c r="P33" s="39">
        <f t="shared" si="6"/>
        <v>9146165.5700000003</v>
      </c>
    </row>
    <row r="34" spans="1:17" s="40" customFormat="1" ht="12" customHeight="1" x14ac:dyDescent="0.25">
      <c r="A34" s="20" t="s">
        <v>109</v>
      </c>
      <c r="B34" s="41">
        <v>864781.56</v>
      </c>
      <c r="C34" s="12">
        <f t="shared" si="0"/>
        <v>0.30196148804836048</v>
      </c>
      <c r="D34" s="8"/>
      <c r="E34" s="12">
        <f t="shared" si="1"/>
        <v>0</v>
      </c>
      <c r="F34" s="8">
        <v>2691.25</v>
      </c>
      <c r="G34" s="12">
        <f t="shared" si="2"/>
        <v>9.3972153466148156E-4</v>
      </c>
      <c r="H34" s="38">
        <v>218276.1</v>
      </c>
      <c r="I34" s="12">
        <f t="shared" si="7"/>
        <v>7.6216907263139066E-2</v>
      </c>
      <c r="J34" s="38">
        <v>630081.82999999996</v>
      </c>
      <c r="K34" s="12">
        <f t="shared" si="3"/>
        <v>0.22000983344167754</v>
      </c>
      <c r="L34" s="38">
        <v>839762.14</v>
      </c>
      <c r="M34" s="12">
        <f t="shared" si="4"/>
        <v>0.29322529194664559</v>
      </c>
      <c r="N34" s="38">
        <v>308287.43</v>
      </c>
      <c r="O34" s="12">
        <f t="shared" si="5"/>
        <v>0.10764675776551567</v>
      </c>
      <c r="P34" s="39">
        <f t="shared" si="6"/>
        <v>2863880.3100000005</v>
      </c>
    </row>
    <row r="35" spans="1:17" s="40" customFormat="1" ht="12" customHeight="1" x14ac:dyDescent="0.25">
      <c r="A35" s="20" t="s">
        <v>110</v>
      </c>
      <c r="B35" s="41">
        <v>2627003.0499999998</v>
      </c>
      <c r="C35" s="12">
        <f t="shared" si="0"/>
        <v>0.45539786326391835</v>
      </c>
      <c r="D35" s="9"/>
      <c r="E35" s="12">
        <f t="shared" si="1"/>
        <v>0</v>
      </c>
      <c r="F35" s="38">
        <v>95746.35</v>
      </c>
      <c r="G35" s="12">
        <f t="shared" si="2"/>
        <v>1.6597880693484262E-2</v>
      </c>
      <c r="H35" s="38">
        <v>373910.27</v>
      </c>
      <c r="I35" s="12">
        <f t="shared" si="7"/>
        <v>6.4818325205383678E-2</v>
      </c>
      <c r="J35" s="38">
        <v>1051054.44</v>
      </c>
      <c r="K35" s="12">
        <f t="shared" si="3"/>
        <v>0.18220304165617709</v>
      </c>
      <c r="L35" s="38">
        <v>1163127.2</v>
      </c>
      <c r="M35" s="12">
        <f t="shared" si="4"/>
        <v>0.20163114830953249</v>
      </c>
      <c r="N35" s="38">
        <v>457747.57</v>
      </c>
      <c r="O35" s="12">
        <f t="shared" si="5"/>
        <v>7.9351740871504095E-2</v>
      </c>
      <c r="P35" s="39">
        <f t="shared" si="6"/>
        <v>5768588.8799999999</v>
      </c>
    </row>
    <row r="36" spans="1:17" s="40" customFormat="1" ht="12" customHeight="1" x14ac:dyDescent="0.25">
      <c r="A36" s="7" t="s">
        <v>27</v>
      </c>
      <c r="B36" s="41"/>
      <c r="C36" s="12">
        <f t="shared" si="0"/>
        <v>0</v>
      </c>
      <c r="D36" s="38"/>
      <c r="E36" s="12">
        <f t="shared" si="1"/>
        <v>0</v>
      </c>
      <c r="F36" s="8"/>
      <c r="G36" s="12">
        <f t="shared" si="2"/>
        <v>0</v>
      </c>
      <c r="H36" s="38">
        <v>838769.28</v>
      </c>
      <c r="I36" s="12">
        <f t="shared" si="7"/>
        <v>0.84678328784314472</v>
      </c>
      <c r="J36" s="10">
        <v>60566.28</v>
      </c>
      <c r="K36" s="12">
        <f t="shared" si="3"/>
        <v>6.1144959566030478E-2</v>
      </c>
      <c r="L36" s="38">
        <v>82777.08</v>
      </c>
      <c r="M36" s="12">
        <f t="shared" si="4"/>
        <v>8.356797230396304E-2</v>
      </c>
      <c r="N36" s="10">
        <v>8423.2999999999993</v>
      </c>
      <c r="O36" s="12">
        <f t="shared" si="5"/>
        <v>8.503780286861674E-3</v>
      </c>
      <c r="P36" s="39">
        <f t="shared" si="6"/>
        <v>990535.94000000006</v>
      </c>
    </row>
    <row r="37" spans="1:17" ht="12" customHeight="1" x14ac:dyDescent="0.25">
      <c r="A37" s="44" t="s">
        <v>71</v>
      </c>
      <c r="B37" s="30">
        <v>13665805.130000001</v>
      </c>
      <c r="C37" s="12">
        <f t="shared" si="0"/>
        <v>0.51451311094935814</v>
      </c>
      <c r="D37" s="31">
        <v>116367.9</v>
      </c>
      <c r="E37" s="12">
        <f t="shared" si="1"/>
        <v>4.3812135233955154E-3</v>
      </c>
      <c r="F37" s="31">
        <v>236804.88</v>
      </c>
      <c r="G37" s="12">
        <f t="shared" si="2"/>
        <v>8.9156265831217395E-3</v>
      </c>
      <c r="H37" s="31">
        <v>3581658.6</v>
      </c>
      <c r="I37" s="12">
        <f t="shared" si="7"/>
        <v>0.1348482794181716</v>
      </c>
      <c r="J37" s="31">
        <v>3290475.4</v>
      </c>
      <c r="K37" s="12">
        <f t="shared" si="3"/>
        <v>0.12388532680301241</v>
      </c>
      <c r="L37" s="31">
        <v>2990911.42</v>
      </c>
      <c r="M37" s="12">
        <f t="shared" si="4"/>
        <v>0.11260684055123521</v>
      </c>
      <c r="N37" s="31">
        <v>2678631.4700000002</v>
      </c>
      <c r="O37" s="12">
        <f t="shared" si="5"/>
        <v>0.10084960217170552</v>
      </c>
      <c r="P37" s="32">
        <f t="shared" si="6"/>
        <v>26560654.799999997</v>
      </c>
    </row>
    <row r="38" spans="1:17" ht="12" customHeight="1" x14ac:dyDescent="0.25">
      <c r="A38" s="44" t="s">
        <v>92</v>
      </c>
      <c r="B38" s="30">
        <v>4405278.7</v>
      </c>
      <c r="C38" s="12">
        <f t="shared" si="0"/>
        <v>0.49880118709527177</v>
      </c>
      <c r="D38" s="31"/>
      <c r="E38" s="12">
        <f t="shared" si="1"/>
        <v>0</v>
      </c>
      <c r="F38" s="31"/>
      <c r="G38" s="12">
        <f t="shared" si="2"/>
        <v>0</v>
      </c>
      <c r="H38" s="31">
        <v>1170847.8500000001</v>
      </c>
      <c r="I38" s="12">
        <f t="shared" si="7"/>
        <v>0.13257283755689436</v>
      </c>
      <c r="J38" s="31">
        <v>1177895.1499999999</v>
      </c>
      <c r="K38" s="12">
        <f t="shared" si="3"/>
        <v>0.13337078970594146</v>
      </c>
      <c r="L38" s="31">
        <v>1363745.96</v>
      </c>
      <c r="M38" s="12">
        <f t="shared" si="4"/>
        <v>0.15441431747425674</v>
      </c>
      <c r="N38" s="31">
        <v>713964.93</v>
      </c>
      <c r="O38" s="12">
        <f t="shared" si="5"/>
        <v>8.0840868167635485E-2</v>
      </c>
      <c r="P38" s="32">
        <f t="shared" si="6"/>
        <v>8831732.5900000017</v>
      </c>
    </row>
    <row r="39" spans="1:17" ht="12" customHeight="1" x14ac:dyDescent="0.25">
      <c r="A39" s="7" t="s">
        <v>29</v>
      </c>
      <c r="B39" s="30">
        <v>18729003.739999998</v>
      </c>
      <c r="C39" s="12">
        <f t="shared" si="0"/>
        <v>0.56706759210424051</v>
      </c>
      <c r="D39" s="9">
        <v>29678.69</v>
      </c>
      <c r="E39" s="12">
        <f t="shared" si="1"/>
        <v>8.985968238750644E-4</v>
      </c>
      <c r="F39" s="31"/>
      <c r="G39" s="12">
        <f t="shared" si="2"/>
        <v>0</v>
      </c>
      <c r="H39" s="31">
        <v>3579046.76</v>
      </c>
      <c r="I39" s="12">
        <f t="shared" si="7"/>
        <v>0.10836462293437951</v>
      </c>
      <c r="J39" s="31">
        <v>3283157.84</v>
      </c>
      <c r="K39" s="12">
        <f t="shared" si="3"/>
        <v>9.9405843293774651E-2</v>
      </c>
      <c r="L39" s="31">
        <v>4016855.04</v>
      </c>
      <c r="M39" s="12">
        <f t="shared" si="4"/>
        <v>0.12162036737169143</v>
      </c>
      <c r="N39" s="31">
        <v>3390073.31</v>
      </c>
      <c r="O39" s="12">
        <f t="shared" si="5"/>
        <v>0.10264297747203892</v>
      </c>
      <c r="P39" s="32">
        <f t="shared" si="6"/>
        <v>33027815.379999995</v>
      </c>
    </row>
    <row r="40" spans="1:17" ht="12" customHeight="1" x14ac:dyDescent="0.25">
      <c r="A40" s="7" t="s">
        <v>72</v>
      </c>
      <c r="B40" s="30">
        <v>11501444.85</v>
      </c>
      <c r="C40" s="12">
        <f t="shared" si="0"/>
        <v>0.46941359371963354</v>
      </c>
      <c r="D40" s="9"/>
      <c r="E40" s="12">
        <f t="shared" si="1"/>
        <v>0</v>
      </c>
      <c r="F40" s="8"/>
      <c r="G40" s="12">
        <f t="shared" si="2"/>
        <v>0</v>
      </c>
      <c r="H40" s="31">
        <v>3344955.86</v>
      </c>
      <c r="I40" s="12">
        <f t="shared" si="7"/>
        <v>0.13651917403022173</v>
      </c>
      <c r="J40" s="31">
        <v>3281408.74</v>
      </c>
      <c r="K40" s="12">
        <f t="shared" si="3"/>
        <v>0.13392559710499458</v>
      </c>
      <c r="L40" s="31">
        <v>3852457.32</v>
      </c>
      <c r="M40" s="12">
        <f t="shared" si="4"/>
        <v>0.15723205726041525</v>
      </c>
      <c r="N40" s="31">
        <v>2521462.63</v>
      </c>
      <c r="O40" s="12">
        <f t="shared" si="5"/>
        <v>0.10290957788473494</v>
      </c>
      <c r="P40" s="32">
        <f t="shared" si="6"/>
        <v>24501729.399999999</v>
      </c>
    </row>
    <row r="41" spans="1:17" s="40" customFormat="1" ht="12" customHeight="1" x14ac:dyDescent="0.25">
      <c r="A41" s="44" t="s">
        <v>73</v>
      </c>
      <c r="B41" s="41">
        <v>19378176.48</v>
      </c>
      <c r="C41" s="12">
        <f t="shared" si="0"/>
        <v>0.47802895237462972</v>
      </c>
      <c r="D41" s="9"/>
      <c r="E41" s="12">
        <f t="shared" si="1"/>
        <v>0</v>
      </c>
      <c r="F41" s="38">
        <v>436916.1</v>
      </c>
      <c r="G41" s="12">
        <f t="shared" si="2"/>
        <v>1.0778028870475482E-2</v>
      </c>
      <c r="H41" s="38">
        <v>6387034.1900000004</v>
      </c>
      <c r="I41" s="12">
        <f t="shared" si="7"/>
        <v>0.15755802749437245</v>
      </c>
      <c r="J41" s="38">
        <v>3691822.36</v>
      </c>
      <c r="K41" s="12">
        <f t="shared" si="3"/>
        <v>9.1071416184358794E-2</v>
      </c>
      <c r="L41" s="43">
        <v>5439862.0300000003</v>
      </c>
      <c r="M41" s="12">
        <f t="shared" si="4"/>
        <v>0.1341927889833846</v>
      </c>
      <c r="N41" s="38">
        <v>5203851.6399999997</v>
      </c>
      <c r="O41" s="12">
        <f t="shared" si="5"/>
        <v>0.12837078609277885</v>
      </c>
      <c r="P41" s="39">
        <f t="shared" si="6"/>
        <v>40537662.800000004</v>
      </c>
    </row>
    <row r="42" spans="1:17" ht="12" customHeight="1" x14ac:dyDescent="0.25">
      <c r="A42" s="7" t="s">
        <v>31</v>
      </c>
      <c r="B42" s="30">
        <v>22506446.32</v>
      </c>
      <c r="C42" s="12">
        <f t="shared" si="0"/>
        <v>0.50072755421056592</v>
      </c>
      <c r="D42" s="31"/>
      <c r="E42" s="12">
        <f t="shared" si="1"/>
        <v>0</v>
      </c>
      <c r="F42" s="8"/>
      <c r="G42" s="12">
        <f t="shared" si="2"/>
        <v>0</v>
      </c>
      <c r="H42" s="31">
        <v>5186646.07</v>
      </c>
      <c r="I42" s="12">
        <f t="shared" si="7"/>
        <v>0.11539345502444225</v>
      </c>
      <c r="J42" s="31">
        <v>5201246.0999999996</v>
      </c>
      <c r="K42" s="12">
        <f t="shared" si="3"/>
        <v>0.11571827917523696</v>
      </c>
      <c r="L42" s="31">
        <v>6663606.0899999999</v>
      </c>
      <c r="M42" s="12">
        <f t="shared" si="4"/>
        <v>0.14825313300142232</v>
      </c>
      <c r="N42" s="31">
        <v>5389544.5899999999</v>
      </c>
      <c r="O42" s="12">
        <f t="shared" si="5"/>
        <v>0.11990757858833252</v>
      </c>
      <c r="P42" s="32">
        <f t="shared" si="6"/>
        <v>44947489.170000002</v>
      </c>
    </row>
    <row r="43" spans="1:17" ht="12" customHeight="1" x14ac:dyDescent="0.25">
      <c r="A43" s="7" t="s">
        <v>32</v>
      </c>
      <c r="B43" s="30">
        <v>14553751.720000001</v>
      </c>
      <c r="C43" s="12">
        <f t="shared" si="0"/>
        <v>0.49908196055338822</v>
      </c>
      <c r="D43" s="31"/>
      <c r="E43" s="12">
        <f t="shared" si="1"/>
        <v>0</v>
      </c>
      <c r="F43" s="8">
        <v>98938.33</v>
      </c>
      <c r="G43" s="12">
        <f t="shared" si="2"/>
        <v>3.3928252082534565E-3</v>
      </c>
      <c r="H43" s="31">
        <v>3780573.56</v>
      </c>
      <c r="I43" s="12">
        <f t="shared" si="7"/>
        <v>0.12964465112787443</v>
      </c>
      <c r="J43" s="31">
        <v>3829345.33</v>
      </c>
      <c r="K43" s="12">
        <f t="shared" si="3"/>
        <v>0.13131714843712899</v>
      </c>
      <c r="L43" s="31">
        <v>4614290.62</v>
      </c>
      <c r="M43" s="12">
        <f t="shared" si="4"/>
        <v>0.15823474616706662</v>
      </c>
      <c r="N43" s="31">
        <v>2284145.86</v>
      </c>
      <c r="O43" s="12">
        <f t="shared" si="5"/>
        <v>7.8328668506288418E-2</v>
      </c>
      <c r="P43" s="32">
        <f t="shared" si="6"/>
        <v>29161045.419999998</v>
      </c>
      <c r="Q43" s="4">
        <f>P43+155042.56</f>
        <v>29316087.979999997</v>
      </c>
    </row>
    <row r="44" spans="1:17" ht="12" customHeight="1" x14ac:dyDescent="0.25">
      <c r="A44" s="44" t="s">
        <v>74</v>
      </c>
      <c r="B44" s="30">
        <v>17079378.98</v>
      </c>
      <c r="C44" s="12">
        <f t="shared" si="0"/>
        <v>0.40800682402369948</v>
      </c>
      <c r="D44" s="31">
        <v>19278.37</v>
      </c>
      <c r="E44" s="12">
        <f t="shared" si="1"/>
        <v>4.6053820371715683E-4</v>
      </c>
      <c r="F44" s="31">
        <v>260018.59</v>
      </c>
      <c r="G44" s="12">
        <f t="shared" si="2"/>
        <v>6.2115466386249395E-3</v>
      </c>
      <c r="H44" s="31">
        <v>5443419.1699999999</v>
      </c>
      <c r="I44" s="12">
        <f t="shared" si="7"/>
        <v>0.13003705638139204</v>
      </c>
      <c r="J44" s="31">
        <v>8368514.5700000003</v>
      </c>
      <c r="K44" s="12">
        <f t="shared" si="3"/>
        <v>0.19991423900716998</v>
      </c>
      <c r="L44" s="31">
        <v>6642151.2000000002</v>
      </c>
      <c r="M44" s="12">
        <f t="shared" si="4"/>
        <v>0.15867339315853768</v>
      </c>
      <c r="N44" s="31">
        <v>4047761.97</v>
      </c>
      <c r="O44" s="12">
        <f t="shared" si="5"/>
        <v>9.6696402586858757E-2</v>
      </c>
      <c r="P44" s="32">
        <f t="shared" si="6"/>
        <v>41860522.850000001</v>
      </c>
      <c r="Q44" s="4">
        <f>P44+1300</f>
        <v>41861822.850000001</v>
      </c>
    </row>
    <row r="45" spans="1:17" ht="12" customHeight="1" x14ac:dyDescent="0.25">
      <c r="A45" s="44" t="s">
        <v>75</v>
      </c>
      <c r="B45" s="30">
        <v>69227355.329999998</v>
      </c>
      <c r="C45" s="12">
        <f t="shared" si="0"/>
        <v>0.48290488756197997</v>
      </c>
      <c r="D45" s="31">
        <v>849894.46</v>
      </c>
      <c r="E45" s="12">
        <f t="shared" si="1"/>
        <v>5.9285550731994095E-3</v>
      </c>
      <c r="F45" s="31">
        <v>1844068.03</v>
      </c>
      <c r="G45" s="12">
        <f t="shared" si="2"/>
        <v>1.2863548815909851E-2</v>
      </c>
      <c r="H45" s="31">
        <v>20516631.350000001</v>
      </c>
      <c r="I45" s="12">
        <f t="shared" si="7"/>
        <v>0.14311656870313588</v>
      </c>
      <c r="J45" s="31">
        <v>15059818.189999999</v>
      </c>
      <c r="K45" s="12">
        <f t="shared" si="3"/>
        <v>0.10505182200126972</v>
      </c>
      <c r="L45" s="31">
        <v>21537342.82</v>
      </c>
      <c r="M45" s="12">
        <f t="shared" si="4"/>
        <v>0.15023668119774058</v>
      </c>
      <c r="N45" s="31">
        <v>14320977.35</v>
      </c>
      <c r="O45" s="12">
        <f t="shared" si="5"/>
        <v>9.9897936646764746E-2</v>
      </c>
      <c r="P45" s="32">
        <f t="shared" si="6"/>
        <v>143356087.52999997</v>
      </c>
      <c r="Q45" s="4">
        <f>P45+67331.5</f>
        <v>143423419.02999997</v>
      </c>
    </row>
    <row r="46" spans="1:17" ht="12" customHeight="1" x14ac:dyDescent="0.25">
      <c r="A46" s="44" t="s">
        <v>93</v>
      </c>
      <c r="B46" s="30">
        <v>18385960.59</v>
      </c>
      <c r="C46" s="12">
        <f t="shared" si="0"/>
        <v>0.55400099898472155</v>
      </c>
      <c r="D46" s="9"/>
      <c r="E46" s="12">
        <f t="shared" si="1"/>
        <v>0</v>
      </c>
      <c r="F46" s="31">
        <v>11918</v>
      </c>
      <c r="G46" s="12">
        <f t="shared" si="2"/>
        <v>3.5911008693725866E-4</v>
      </c>
      <c r="H46" s="31">
        <v>3438222.34</v>
      </c>
      <c r="I46" s="12">
        <f t="shared" si="7"/>
        <v>0.10359962438555335</v>
      </c>
      <c r="J46" s="31">
        <v>3436409.25</v>
      </c>
      <c r="K46" s="12">
        <f t="shared" si="3"/>
        <v>0.10354499282761367</v>
      </c>
      <c r="L46" s="31">
        <v>3900955.16</v>
      </c>
      <c r="M46" s="12">
        <f t="shared" si="4"/>
        <v>0.11754256978066352</v>
      </c>
      <c r="N46" s="31">
        <v>4014129.31</v>
      </c>
      <c r="O46" s="12">
        <f t="shared" si="5"/>
        <v>0.12095270393451067</v>
      </c>
      <c r="P46" s="32">
        <f t="shared" si="6"/>
        <v>33187594.649999999</v>
      </c>
    </row>
    <row r="47" spans="1:17" ht="12" customHeight="1" x14ac:dyDescent="0.25">
      <c r="A47" s="44" t="s">
        <v>76</v>
      </c>
      <c r="B47" s="30">
        <v>48448714.5</v>
      </c>
      <c r="C47" s="12">
        <f t="shared" si="0"/>
        <v>0.48829701320501562</v>
      </c>
      <c r="D47" s="31">
        <v>73084.87</v>
      </c>
      <c r="E47" s="12">
        <f t="shared" si="1"/>
        <v>7.3659588494297094E-4</v>
      </c>
      <c r="F47" s="31">
        <v>201929.36</v>
      </c>
      <c r="G47" s="12">
        <f t="shared" si="2"/>
        <v>2.0351727467691708E-3</v>
      </c>
      <c r="H47" s="31">
        <v>14639416.25</v>
      </c>
      <c r="I47" s="12">
        <f t="shared" si="7"/>
        <v>0.14754536428288453</v>
      </c>
      <c r="J47" s="31">
        <v>10751555.300000001</v>
      </c>
      <c r="K47" s="12">
        <f t="shared" si="3"/>
        <v>0.10836102452828869</v>
      </c>
      <c r="L47" s="31">
        <v>15431023.460000001</v>
      </c>
      <c r="M47" s="12">
        <f t="shared" si="4"/>
        <v>0.15552368610759582</v>
      </c>
      <c r="N47" s="31">
        <v>9674040.4399999995</v>
      </c>
      <c r="O47" s="12">
        <f t="shared" si="5"/>
        <v>9.7501143244503111E-2</v>
      </c>
      <c r="P47" s="32">
        <f t="shared" si="6"/>
        <v>99219764.180000007</v>
      </c>
    </row>
    <row r="48" spans="1:17" s="24" customFormat="1" hidden="1" x14ac:dyDescent="0.25">
      <c r="A48" s="24" t="s">
        <v>36</v>
      </c>
      <c r="B48" s="25">
        <f>SUM(B5:B47)-B10-B11-B31-B32-B33-B34-B35-B7-B8-B15-B16</f>
        <v>729371967.03000045</v>
      </c>
      <c r="C48" s="26">
        <f t="shared" si="0"/>
        <v>0.47387193681992928</v>
      </c>
      <c r="D48" s="25">
        <f>SUM(D5:D47)-D10-D11-D31-D32-D33-D34-D35-D7-D8-D15-D16</f>
        <v>2585981.9299999997</v>
      </c>
      <c r="E48" s="26">
        <f t="shared" si="1"/>
        <v>1.6801088074996371E-3</v>
      </c>
      <c r="F48" s="25">
        <f>SUM(F5:F47)-F10-F11-F31-F32-F33-F34-F35-F7-F8-F15-F16</f>
        <v>6841879.9800000004</v>
      </c>
      <c r="G48" s="26">
        <f t="shared" si="2"/>
        <v>4.4451597595863484E-3</v>
      </c>
      <c r="H48" s="25">
        <f>SUM(H5:H47)-H10-H11-H31-H32-H33-H34-H35-H7-H8-H15-H16</f>
        <v>225718734.34999996</v>
      </c>
      <c r="I48" s="26">
        <f t="shared" si="7"/>
        <v>0.14664914290375797</v>
      </c>
      <c r="J48" s="25">
        <f>SUM(J5:J47)-J10-J11-J31-J32-J33-J34-J35-J7-J8-J15-J16</f>
        <v>184060759.62000003</v>
      </c>
      <c r="K48" s="26">
        <f t="shared" si="3"/>
        <v>0.11958401555908615</v>
      </c>
      <c r="L48" s="25">
        <f>SUM(L5:L47)-L10-L11-L31-L32-L33-L34-L35-L7-L8-L15-L16</f>
        <v>230458428.00000003</v>
      </c>
      <c r="M48" s="26">
        <f t="shared" si="4"/>
        <v>0.14972851517385546</v>
      </c>
      <c r="N48" s="25">
        <f>SUM(N5:N47)-N10-N11-N31-N32-N33-N34-N35-N7-N8-N15-N16</f>
        <v>160137520.63000008</v>
      </c>
      <c r="O48" s="26">
        <f t="shared" si="5"/>
        <v>0.1040411209762854</v>
      </c>
      <c r="P48" s="25">
        <f>SUM(P5:P47)-P10-P11-P31-P32-P33-P34-P35-P7-P8-P15-P16</f>
        <v>1539175271.5400002</v>
      </c>
    </row>
    <row r="49" spans="1:1" ht="24" customHeight="1" x14ac:dyDescent="0.25">
      <c r="A49" s="11" t="s">
        <v>113</v>
      </c>
    </row>
  </sheetData>
  <mergeCells count="1">
    <mergeCell ref="A3:P3"/>
  </mergeCells>
  <phoneticPr fontId="9" type="noConversion"/>
  <pageMargins left="0.18" right="0.09" top="0.54" bottom="0.14000000000000001" header="0.09" footer="0.14000000000000001"/>
  <pageSetup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37" sqref="B37"/>
    </sheetView>
  </sheetViews>
  <sheetFormatPr defaultRowHeight="12.5" x14ac:dyDescent="0.25"/>
  <cols>
    <col min="1" max="1" width="31.81640625" bestFit="1" customWidth="1"/>
    <col min="2" max="2" width="10.1796875" style="37" bestFit="1" customWidth="1"/>
  </cols>
  <sheetData>
    <row r="1" spans="1:2" s="36" customFormat="1" ht="37.5" x14ac:dyDescent="0.25">
      <c r="A1" s="48" t="s">
        <v>1</v>
      </c>
      <c r="B1" s="49" t="s">
        <v>114</v>
      </c>
    </row>
    <row r="2" spans="1:2" x14ac:dyDescent="0.25">
      <c r="A2" s="50" t="s">
        <v>80</v>
      </c>
      <c r="B2" s="51">
        <v>147223</v>
      </c>
    </row>
    <row r="3" spans="1:2" x14ac:dyDescent="0.25">
      <c r="A3" s="52" t="s">
        <v>86</v>
      </c>
      <c r="B3" s="51">
        <v>642360</v>
      </c>
    </row>
    <row r="4" spans="1:2" x14ac:dyDescent="0.25">
      <c r="A4" s="50" t="s">
        <v>10</v>
      </c>
      <c r="B4" s="51">
        <v>131356</v>
      </c>
    </row>
    <row r="5" spans="1:2" x14ac:dyDescent="0.25">
      <c r="A5" s="50" t="s">
        <v>87</v>
      </c>
      <c r="B5" s="51">
        <v>1403489</v>
      </c>
    </row>
    <row r="6" spans="1:2" x14ac:dyDescent="0.25">
      <c r="A6" s="50" t="s">
        <v>12</v>
      </c>
      <c r="B6" s="51">
        <v>241968</v>
      </c>
    </row>
    <row r="7" spans="1:2" x14ac:dyDescent="0.25">
      <c r="A7" s="50" t="s">
        <v>13</v>
      </c>
      <c r="B7" s="51">
        <v>1087188</v>
      </c>
    </row>
    <row r="8" spans="1:2" x14ac:dyDescent="0.25">
      <c r="A8" s="50" t="s">
        <v>14</v>
      </c>
      <c r="B8" s="51">
        <v>341605</v>
      </c>
    </row>
    <row r="9" spans="1:2" x14ac:dyDescent="0.25">
      <c r="A9" s="50" t="s">
        <v>15</v>
      </c>
      <c r="B9" s="51">
        <v>196176</v>
      </c>
    </row>
    <row r="10" spans="1:2" x14ac:dyDescent="0.25">
      <c r="A10" s="50" t="s">
        <v>16</v>
      </c>
      <c r="B10" s="51">
        <v>514739</v>
      </c>
    </row>
    <row r="11" spans="1:2" x14ac:dyDescent="0.25">
      <c r="A11" s="50" t="s">
        <v>81</v>
      </c>
      <c r="B11" s="51">
        <v>88072</v>
      </c>
    </row>
    <row r="12" spans="1:2" x14ac:dyDescent="0.25">
      <c r="A12" s="50" t="s">
        <v>17</v>
      </c>
      <c r="B12" s="51">
        <v>601467</v>
      </c>
    </row>
    <row r="13" spans="1:2" x14ac:dyDescent="0.25">
      <c r="A13" s="50" t="s">
        <v>78</v>
      </c>
      <c r="B13" s="51">
        <v>169336</v>
      </c>
    </row>
    <row r="14" spans="1:2" x14ac:dyDescent="0.25">
      <c r="A14" s="50" t="s">
        <v>18</v>
      </c>
      <c r="B14" s="51">
        <v>362945</v>
      </c>
    </row>
    <row r="15" spans="1:2" x14ac:dyDescent="0.25">
      <c r="A15" s="50" t="s">
        <v>88</v>
      </c>
      <c r="B15" s="51">
        <v>66205</v>
      </c>
    </row>
    <row r="16" spans="1:2" x14ac:dyDescent="0.25">
      <c r="A16" s="50" t="s">
        <v>19</v>
      </c>
      <c r="B16" s="51">
        <v>2422370</v>
      </c>
    </row>
    <row r="17" spans="1:2" x14ac:dyDescent="0.25">
      <c r="A17" s="50" t="s">
        <v>94</v>
      </c>
      <c r="B17" s="51">
        <v>911351</v>
      </c>
    </row>
    <row r="18" spans="1:2" x14ac:dyDescent="0.25">
      <c r="A18" s="50" t="s">
        <v>96</v>
      </c>
      <c r="B18" s="53"/>
    </row>
    <row r="19" spans="1:2" x14ac:dyDescent="0.25">
      <c r="A19" s="50" t="s">
        <v>20</v>
      </c>
      <c r="B19" s="51">
        <v>481015</v>
      </c>
    </row>
    <row r="20" spans="1:2" x14ac:dyDescent="0.25">
      <c r="A20" s="50" t="s">
        <v>21</v>
      </c>
      <c r="B20" s="51">
        <v>2004156</v>
      </c>
    </row>
    <row r="21" spans="1:2" x14ac:dyDescent="0.25">
      <c r="A21" s="50" t="s">
        <v>22</v>
      </c>
      <c r="B21" s="51">
        <v>6941960</v>
      </c>
    </row>
    <row r="22" spans="1:2" x14ac:dyDescent="0.25">
      <c r="A22" s="50" t="s">
        <v>23</v>
      </c>
      <c r="B22" s="51">
        <v>499667</v>
      </c>
    </row>
    <row r="23" spans="1:2" x14ac:dyDescent="0.25">
      <c r="A23" s="50" t="s">
        <v>24</v>
      </c>
      <c r="B23" s="51">
        <v>1405307</v>
      </c>
    </row>
    <row r="24" spans="1:2" x14ac:dyDescent="0.25">
      <c r="A24" s="50" t="s">
        <v>25</v>
      </c>
      <c r="B24" s="51">
        <v>500908</v>
      </c>
    </row>
    <row r="25" spans="1:2" x14ac:dyDescent="0.25">
      <c r="A25" s="50" t="s">
        <v>28</v>
      </c>
      <c r="B25" s="51">
        <v>354744</v>
      </c>
    </row>
    <row r="26" spans="1:2" x14ac:dyDescent="0.25">
      <c r="A26" s="50" t="s">
        <v>82</v>
      </c>
      <c r="B26" s="51">
        <v>32977</v>
      </c>
    </row>
    <row r="27" spans="1:2" x14ac:dyDescent="0.25">
      <c r="A27" s="50" t="s">
        <v>95</v>
      </c>
      <c r="B27" s="51">
        <v>103773</v>
      </c>
    </row>
    <row r="28" spans="1:2" x14ac:dyDescent="0.25">
      <c r="A28" s="50" t="s">
        <v>83</v>
      </c>
      <c r="B28" s="51">
        <v>40598</v>
      </c>
    </row>
    <row r="29" spans="1:2" x14ac:dyDescent="0.25">
      <c r="A29" s="50" t="s">
        <v>29</v>
      </c>
      <c r="B29" s="51">
        <v>325756</v>
      </c>
    </row>
    <row r="30" spans="1:2" x14ac:dyDescent="0.25">
      <c r="A30" s="50" t="s">
        <v>97</v>
      </c>
      <c r="B30" s="51">
        <v>255680</v>
      </c>
    </row>
    <row r="31" spans="1:2" x14ac:dyDescent="0.25">
      <c r="A31" s="50" t="s">
        <v>30</v>
      </c>
      <c r="B31" s="51">
        <v>863634</v>
      </c>
    </row>
    <row r="32" spans="1:2" x14ac:dyDescent="0.25">
      <c r="A32" s="50" t="s">
        <v>31</v>
      </c>
      <c r="B32" s="51">
        <v>368372</v>
      </c>
    </row>
    <row r="33" spans="1:2" x14ac:dyDescent="0.25">
      <c r="A33" s="50" t="s">
        <v>32</v>
      </c>
      <c r="B33" s="51">
        <v>400270</v>
      </c>
    </row>
    <row r="34" spans="1:2" x14ac:dyDescent="0.25">
      <c r="A34" s="50" t="s">
        <v>33</v>
      </c>
      <c r="B34" s="51">
        <v>1003004</v>
      </c>
    </row>
    <row r="35" spans="1:2" x14ac:dyDescent="0.25">
      <c r="A35" s="50" t="s">
        <v>34</v>
      </c>
      <c r="B35" s="51">
        <v>3233578</v>
      </c>
    </row>
    <row r="36" spans="1:2" x14ac:dyDescent="0.25">
      <c r="A36" s="50" t="s">
        <v>84</v>
      </c>
      <c r="B36" s="51">
        <v>321939</v>
      </c>
    </row>
    <row r="37" spans="1:2" x14ac:dyDescent="0.25">
      <c r="A37" s="50" t="s">
        <v>79</v>
      </c>
      <c r="B37" s="51">
        <v>110454</v>
      </c>
    </row>
    <row r="38" spans="1:2" x14ac:dyDescent="0.25">
      <c r="A38" s="50" t="s">
        <v>35</v>
      </c>
      <c r="B38" s="51">
        <v>2332539</v>
      </c>
    </row>
    <row r="39" spans="1:2" x14ac:dyDescent="0.25">
      <c r="A39" s="46" t="s">
        <v>85</v>
      </c>
      <c r="B39" s="47">
        <f>SUM(B2:B38)</f>
        <v>30908181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Detail</vt:lpstr>
      <vt:lpstr>Library Detail</vt:lpstr>
      <vt:lpstr>Detail!Print_Area</vt:lpstr>
    </vt:vector>
  </TitlesOfParts>
  <Company>Minnesota State Colleges and Universities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2015-04-17T14:01:49Z</cp:lastPrinted>
  <dcterms:created xsi:type="dcterms:W3CDTF">2008-03-05T13:52:28Z</dcterms:created>
  <dcterms:modified xsi:type="dcterms:W3CDTF">2020-03-20T15:29:39Z</dcterms:modified>
</cp:coreProperties>
</file>