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showInkAnnotation="0" defaultThemeVersion="124226"/>
  <xr:revisionPtr revIDLastSave="255" documentId="8_{DFD44036-9E69-46BE-BAD4-3F215AAF0DA2}" xr6:coauthVersionLast="41" xr6:coauthVersionMax="41" xr10:uidLastSave="{1766C612-9195-4B6D-A8F1-4A774E7793E7}"/>
  <bookViews>
    <workbookView xWindow="-108" yWindow="-108" windowWidth="23256" windowHeight="12720" tabRatio="810" xr2:uid="{00000000-000D-0000-FFFF-FFFF00000000}"/>
  </bookViews>
  <sheets>
    <sheet name="PRIOR YEAR FUNDING" sheetId="10" r:id="rId1"/>
    <sheet name="PROJECT COST" sheetId="4" r:id="rId2"/>
    <sheet name="FUNDING SOURCES" sheetId="11" r:id="rId3"/>
    <sheet name="CONSTR. COSTS" sheetId="12" r:id="rId4"/>
    <sheet name="OPERATING COSTS" sheetId="13" r:id="rId5"/>
    <sheet name="DEBT SERVICE" sheetId="16" r:id="rId6"/>
    <sheet name="GO DS -- 2024" sheetId="18" r:id="rId7"/>
    <sheet name="GO DS -- 2026" sheetId="19" r:id="rId8"/>
    <sheet name="GO DS -- 2028" sheetId="20" r:id="rId9"/>
    <sheet name="MMB Inflation Factors" sheetId="15" state="hidden" r:id="rId10"/>
  </sheets>
  <externalReferences>
    <externalReference r:id="rId11"/>
  </externalReferences>
  <definedNames>
    <definedName name="_ESC1" localSheetId="3">'[1]Inflation Table'!$P$4</definedName>
    <definedName name="_ESC1" localSheetId="5">#REF!</definedName>
    <definedName name="_ESC1" localSheetId="2">'[1]Inflation Table'!$P$4</definedName>
    <definedName name="_ESC1" localSheetId="6">#REF!</definedName>
    <definedName name="_ESC1" localSheetId="7">#REF!</definedName>
    <definedName name="_ESC1" localSheetId="8">#REF!</definedName>
    <definedName name="_ESC1" localSheetId="0">'[1]Inflation Table'!$P$4</definedName>
    <definedName name="_ESC1">#REF!</definedName>
    <definedName name="_ESC2" localSheetId="3">'[1]Inflation Table'!$P$5</definedName>
    <definedName name="_ESC2" localSheetId="5">#REF!</definedName>
    <definedName name="_ESC2" localSheetId="2">'[1]Inflation Table'!$P$5</definedName>
    <definedName name="_ESC2" localSheetId="6">#REF!</definedName>
    <definedName name="_ESC2" localSheetId="7">#REF!</definedName>
    <definedName name="_ESC2" localSheetId="8">#REF!</definedName>
    <definedName name="_ESC2" localSheetId="0">'[1]Inflation Table'!$P$5</definedName>
    <definedName name="_ESC2">#REF!</definedName>
    <definedName name="_ESC3" localSheetId="3">'[1]Inflation Table'!$P$6</definedName>
    <definedName name="_ESC3" localSheetId="5">#REF!</definedName>
    <definedName name="_ESC3" localSheetId="2">'[1]Inflation Table'!$P$6</definedName>
    <definedName name="_ESC3" localSheetId="6">#REF!</definedName>
    <definedName name="_ESC3" localSheetId="7">#REF!</definedName>
    <definedName name="_ESC3" localSheetId="8">#REF!</definedName>
    <definedName name="_ESC3" localSheetId="0">'[1]Inflation Table'!$P$6</definedName>
    <definedName name="_ESC3">#REF!</definedName>
    <definedName name="_ESC4" localSheetId="3">'[1]Inflation Table'!$P$7</definedName>
    <definedName name="_ESC4" localSheetId="5">#REF!</definedName>
    <definedName name="_ESC4" localSheetId="2">'[1]Inflation Table'!$P$7</definedName>
    <definedName name="_ESC4" localSheetId="6">#REF!</definedName>
    <definedName name="_ESC4" localSheetId="7">#REF!</definedName>
    <definedName name="_ESC4" localSheetId="8">#REF!</definedName>
    <definedName name="_ESC4" localSheetId="0">'[1]Inflation Table'!$P$7</definedName>
    <definedName name="_ESC4">#REF!</definedName>
    <definedName name="_ESC5" localSheetId="3">'[1]Inflation Table'!$P$8</definedName>
    <definedName name="_ESC5" localSheetId="5">#REF!</definedName>
    <definedName name="_ESC5" localSheetId="2">'[1]Inflation Table'!$P$8</definedName>
    <definedName name="_ESC5" localSheetId="6">#REF!</definedName>
    <definedName name="_ESC5" localSheetId="7">#REF!</definedName>
    <definedName name="_ESC5" localSheetId="8">#REF!</definedName>
    <definedName name="_ESC5" localSheetId="0">'[1]Inflation Table'!$P$8</definedName>
    <definedName name="_ESC5">#REF!</definedName>
    <definedName name="_ESC6" localSheetId="3">'[1]Inflation Table'!$P$10</definedName>
    <definedName name="_ESC6" localSheetId="5">#REF!</definedName>
    <definedName name="_ESC6" localSheetId="2">'[1]Inflation Table'!$P$10</definedName>
    <definedName name="_ESC6" localSheetId="6">#REF!</definedName>
    <definedName name="_ESC6" localSheetId="7">#REF!</definedName>
    <definedName name="_ESC6" localSheetId="8">#REF!</definedName>
    <definedName name="_ESC6" localSheetId="0">'[1]Inflation Table'!$P$10</definedName>
    <definedName name="_ESC6">#REF!</definedName>
    <definedName name="_ESC61" localSheetId="3">'[1]Inflation Table'!$P$9</definedName>
    <definedName name="_ESC61" localSheetId="5">#REF!</definedName>
    <definedName name="_ESC61" localSheetId="2">'[1]Inflation Table'!$P$9</definedName>
    <definedName name="_ESC61" localSheetId="6">#REF!</definedName>
    <definedName name="_ESC61" localSheetId="7">#REF!</definedName>
    <definedName name="_ESC61" localSheetId="8">#REF!</definedName>
    <definedName name="_ESC61" localSheetId="0">'[1]Inflation Table'!$P$9</definedName>
    <definedName name="_ESC61">#REF!</definedName>
    <definedName name="_ESC7" localSheetId="5">#REF!</definedName>
    <definedName name="_ESC7" localSheetId="6">#REF!</definedName>
    <definedName name="_ESC7" localSheetId="7">#REF!</definedName>
    <definedName name="_ESC7" localSheetId="8">#REF!</definedName>
    <definedName name="_ESC7">#REF!</definedName>
    <definedName name="Midpoint" localSheetId="3">'[1]Inflation Table'!$C$8:$C$90</definedName>
    <definedName name="Midpoint" localSheetId="5">#REF!</definedName>
    <definedName name="Midpoint" localSheetId="2">'[1]Inflation Table'!$C$8:$C$90</definedName>
    <definedName name="Midpoint" localSheetId="6">#REF!</definedName>
    <definedName name="Midpoint" localSheetId="7">#REF!</definedName>
    <definedName name="Midpoint" localSheetId="8">#REF!</definedName>
    <definedName name="Midpoint" localSheetId="0">'[1]Inflation Table'!$C$8:$C$90</definedName>
    <definedName name="Midpoint">#REF!</definedName>
    <definedName name="Midpt">'MMB Inflation Factors'!$A$3:$A$85</definedName>
    <definedName name="_xlnm.Print_Area" localSheetId="3">'CONSTR. COSTS'!$A$1:$O$20</definedName>
    <definedName name="_xlnm.Print_Area" localSheetId="5">'DEBT SERVICE'!$A$1:$F$8</definedName>
    <definedName name="_xlnm.Print_Area" localSheetId="2">'FUNDING SOURCES'!$A$1:$E$22</definedName>
    <definedName name="_xlnm.Print_Area" localSheetId="4">'OPERATING COSTS'!$A$1:$F$20</definedName>
    <definedName name="_xlnm.Print_Area" localSheetId="0">'PRIOR YEAR FUNDING'!$A$1:$H$27</definedName>
    <definedName name="_xlnm.Print_Area" localSheetId="1">'PROJECT COST'!$A$1:$F$57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4" l="1"/>
  <c r="E40" i="4"/>
  <c r="C40" i="4"/>
  <c r="E8" i="20" l="1"/>
  <c r="E15" i="20" s="1"/>
  <c r="D87" i="20"/>
  <c r="D86" i="20"/>
  <c r="D88" i="20" s="1"/>
  <c r="Q74" i="20"/>
  <c r="F74" i="20"/>
  <c r="H74" i="20" s="1"/>
  <c r="J74" i="20" s="1"/>
  <c r="M74" i="20" s="1"/>
  <c r="H72" i="20"/>
  <c r="J72" i="20" s="1"/>
  <c r="F72" i="20"/>
  <c r="O70" i="20"/>
  <c r="F70" i="20"/>
  <c r="H70" i="20" s="1"/>
  <c r="J70" i="20" s="1"/>
  <c r="F68" i="20"/>
  <c r="H68" i="20" s="1"/>
  <c r="J68" i="20" s="1"/>
  <c r="C30" i="20"/>
  <c r="L28" i="20"/>
  <c r="W24" i="20"/>
  <c r="M68" i="20" l="1"/>
  <c r="S74" i="20"/>
  <c r="Q72" i="20"/>
  <c r="O74" i="20"/>
  <c r="M72" i="20"/>
  <c r="D66" i="20"/>
  <c r="F66" i="20" s="1"/>
  <c r="H66" i="20" s="1"/>
  <c r="J66" i="20" s="1"/>
  <c r="D64" i="20"/>
  <c r="F64" i="20" s="1"/>
  <c r="H64" i="20" s="1"/>
  <c r="J64" i="20" s="1"/>
  <c r="D62" i="20"/>
  <c r="F62" i="20" s="1"/>
  <c r="H62" i="20" s="1"/>
  <c r="J62" i="20" s="1"/>
  <c r="D60" i="20"/>
  <c r="F60" i="20" s="1"/>
  <c r="H60" i="20" s="1"/>
  <c r="J60" i="20" s="1"/>
  <c r="D58" i="20"/>
  <c r="F58" i="20" s="1"/>
  <c r="H58" i="20" s="1"/>
  <c r="J58" i="20" s="1"/>
  <c r="D56" i="20"/>
  <c r="F56" i="20" s="1"/>
  <c r="H56" i="20" s="1"/>
  <c r="J56" i="20" s="1"/>
  <c r="D54" i="20"/>
  <c r="F54" i="20" s="1"/>
  <c r="H54" i="20" s="1"/>
  <c r="J54" i="20" s="1"/>
  <c r="D52" i="20"/>
  <c r="F52" i="20" s="1"/>
  <c r="H52" i="20" s="1"/>
  <c r="J52" i="20" s="1"/>
  <c r="D50" i="20"/>
  <c r="F50" i="20" s="1"/>
  <c r="H50" i="20" s="1"/>
  <c r="J50" i="20" s="1"/>
  <c r="D48" i="20"/>
  <c r="F48" i="20" s="1"/>
  <c r="H48" i="20" s="1"/>
  <c r="J48" i="20" s="1"/>
  <c r="D46" i="20"/>
  <c r="F46" i="20" s="1"/>
  <c r="H46" i="20" s="1"/>
  <c r="J46" i="20" s="1"/>
  <c r="D44" i="20"/>
  <c r="F44" i="20" s="1"/>
  <c r="H44" i="20" s="1"/>
  <c r="J44" i="20" s="1"/>
  <c r="D42" i="20"/>
  <c r="F42" i="20" s="1"/>
  <c r="H42" i="20" s="1"/>
  <c r="J42" i="20" s="1"/>
  <c r="D40" i="20"/>
  <c r="F40" i="20" s="1"/>
  <c r="H40" i="20" s="1"/>
  <c r="J40" i="20" s="1"/>
  <c r="D38" i="20"/>
  <c r="F38" i="20" s="1"/>
  <c r="H38" i="20" s="1"/>
  <c r="J38" i="20" s="1"/>
  <c r="D36" i="20"/>
  <c r="F36" i="20" s="1"/>
  <c r="H36" i="20" s="1"/>
  <c r="J36" i="20" s="1"/>
  <c r="W79" i="20"/>
  <c r="W80" i="20" s="1"/>
  <c r="D32" i="20"/>
  <c r="F32" i="20" s="1"/>
  <c r="H32" i="20" s="1"/>
  <c r="J32" i="20" s="1"/>
  <c r="D28" i="20"/>
  <c r="D30" i="20"/>
  <c r="F30" i="20" s="1"/>
  <c r="H30" i="20" s="1"/>
  <c r="J30" i="20" s="1"/>
  <c r="D34" i="20"/>
  <c r="F34" i="20" s="1"/>
  <c r="H34" i="20" s="1"/>
  <c r="J34" i="20" s="1"/>
  <c r="E11" i="20"/>
  <c r="E12" i="20" s="1"/>
  <c r="C32" i="20"/>
  <c r="O72" i="20"/>
  <c r="M70" i="20"/>
  <c r="L30" i="20"/>
  <c r="M23" i="20"/>
  <c r="O23" i="20" s="1"/>
  <c r="Q23" i="20" s="1"/>
  <c r="S23" i="20" s="1"/>
  <c r="U23" i="20" s="1"/>
  <c r="E8" i="19"/>
  <c r="E8" i="18"/>
  <c r="Q36" i="20" l="1"/>
  <c r="O34" i="20"/>
  <c r="U40" i="20"/>
  <c r="M32" i="20"/>
  <c r="S38" i="20"/>
  <c r="W81" i="20"/>
  <c r="W82" i="20" s="1"/>
  <c r="Q54" i="20"/>
  <c r="U58" i="20"/>
  <c r="O52" i="20"/>
  <c r="S56" i="20"/>
  <c r="M50" i="20"/>
  <c r="U74" i="20"/>
  <c r="W74" i="20" s="1"/>
  <c r="S72" i="20"/>
  <c r="Q70" i="20"/>
  <c r="O68" i="20"/>
  <c r="M66" i="20"/>
  <c r="Q40" i="20"/>
  <c r="S42" i="20"/>
  <c r="M36" i="20"/>
  <c r="U44" i="20"/>
  <c r="O38" i="20"/>
  <c r="S58" i="20"/>
  <c r="Q56" i="20"/>
  <c r="O54" i="20"/>
  <c r="M52" i="20"/>
  <c r="U60" i="20"/>
  <c r="F28" i="20"/>
  <c r="D76" i="20"/>
  <c r="C34" i="20"/>
  <c r="E13" i="20"/>
  <c r="Q44" i="20"/>
  <c r="O42" i="20"/>
  <c r="S46" i="20"/>
  <c r="U48" i="20"/>
  <c r="M40" i="20"/>
  <c r="S62" i="20"/>
  <c r="Q60" i="20"/>
  <c r="O58" i="20"/>
  <c r="M56" i="20"/>
  <c r="U64" i="20"/>
  <c r="U70" i="20"/>
  <c r="S68" i="20"/>
  <c r="Q66" i="20"/>
  <c r="O64" i="20"/>
  <c r="M62" i="20"/>
  <c r="Q52" i="20"/>
  <c r="M48" i="20"/>
  <c r="U56" i="20"/>
  <c r="O50" i="20"/>
  <c r="S54" i="20"/>
  <c r="S60" i="20"/>
  <c r="Q58" i="20"/>
  <c r="O56" i="20"/>
  <c r="M54" i="20"/>
  <c r="U62" i="20"/>
  <c r="Q38" i="20"/>
  <c r="U42" i="20"/>
  <c r="S40" i="20"/>
  <c r="O36" i="20"/>
  <c r="M34" i="20"/>
  <c r="Q46" i="20"/>
  <c r="O44" i="20"/>
  <c r="S48" i="20"/>
  <c r="M42" i="20"/>
  <c r="U50" i="20"/>
  <c r="S64" i="20"/>
  <c r="Q62" i="20"/>
  <c r="O60" i="20"/>
  <c r="M58" i="20"/>
  <c r="U66" i="20"/>
  <c r="Q50" i="20"/>
  <c r="O48" i="20"/>
  <c r="M46" i="20"/>
  <c r="U54" i="20"/>
  <c r="S52" i="20"/>
  <c r="U72" i="20"/>
  <c r="S70" i="20"/>
  <c r="Q68" i="20"/>
  <c r="O66" i="20"/>
  <c r="M64" i="20"/>
  <c r="Q42" i="20"/>
  <c r="S44" i="20"/>
  <c r="U46" i="20"/>
  <c r="O40" i="20"/>
  <c r="M38" i="20"/>
  <c r="L32" i="20"/>
  <c r="M30" i="20"/>
  <c r="Q34" i="20"/>
  <c r="U38" i="20"/>
  <c r="O32" i="20"/>
  <c r="S36" i="20"/>
  <c r="Q48" i="20"/>
  <c r="O46" i="20"/>
  <c r="M44" i="20"/>
  <c r="W44" i="20" s="1"/>
  <c r="U52" i="20"/>
  <c r="S50" i="20"/>
  <c r="U68" i="20"/>
  <c r="S66" i="20"/>
  <c r="Q64" i="20"/>
  <c r="O62" i="20"/>
  <c r="M60" i="20"/>
  <c r="W68" i="20"/>
  <c r="B46" i="4"/>
  <c r="E14" i="12"/>
  <c r="H14" i="12"/>
  <c r="K14" i="12"/>
  <c r="C14" i="13"/>
  <c r="D14" i="13"/>
  <c r="E14" i="13"/>
  <c r="F14" i="13"/>
  <c r="B14" i="13"/>
  <c r="W62" i="20" l="1"/>
  <c r="W72" i="20"/>
  <c r="W66" i="20"/>
  <c r="W58" i="20"/>
  <c r="W70" i="20"/>
  <c r="W38" i="20"/>
  <c r="W52" i="20"/>
  <c r="C36" i="20"/>
  <c r="W60" i="20"/>
  <c r="W40" i="20"/>
  <c r="W64" i="20"/>
  <c r="W42" i="20"/>
  <c r="H28" i="20"/>
  <c r="F76" i="20"/>
  <c r="W46" i="20"/>
  <c r="W48" i="20"/>
  <c r="W56" i="20"/>
  <c r="W50" i="20"/>
  <c r="L34" i="20"/>
  <c r="W54" i="20"/>
  <c r="F74" i="19"/>
  <c r="H74" i="19" s="1"/>
  <c r="J74" i="19" s="1"/>
  <c r="M74" i="19" s="1"/>
  <c r="F72" i="19"/>
  <c r="H72" i="19" s="1"/>
  <c r="J72" i="19" s="1"/>
  <c r="F70" i="19"/>
  <c r="H70" i="19" s="1"/>
  <c r="J70" i="19" s="1"/>
  <c r="F68" i="19"/>
  <c r="H68" i="19" s="1"/>
  <c r="J68" i="19" s="1"/>
  <c r="Q72" i="19" s="1"/>
  <c r="C30" i="19"/>
  <c r="C32" i="19" s="1"/>
  <c r="L28" i="19"/>
  <c r="W24" i="19"/>
  <c r="H74" i="18"/>
  <c r="J74" i="18" s="1"/>
  <c r="M74" i="18" s="1"/>
  <c r="F74" i="18"/>
  <c r="H72" i="18"/>
  <c r="J72" i="18" s="1"/>
  <c r="O74" i="18" s="1"/>
  <c r="F72" i="18"/>
  <c r="F70" i="18"/>
  <c r="H70" i="18" s="1"/>
  <c r="J70" i="18" s="1"/>
  <c r="M70" i="18" s="1"/>
  <c r="F68" i="18"/>
  <c r="H68" i="18" s="1"/>
  <c r="J68" i="18" s="1"/>
  <c r="M68" i="18" s="1"/>
  <c r="C30" i="18"/>
  <c r="C32" i="18" s="1"/>
  <c r="L28" i="18"/>
  <c r="W24" i="18"/>
  <c r="C38" i="20" l="1"/>
  <c r="H76" i="20"/>
  <c r="J28" i="20"/>
  <c r="L36" i="20"/>
  <c r="O74" i="19"/>
  <c r="M72" i="19"/>
  <c r="M72" i="18"/>
  <c r="M23" i="19"/>
  <c r="O23" i="19" s="1"/>
  <c r="Q23" i="19" s="1"/>
  <c r="S23" i="19" s="1"/>
  <c r="U23" i="19" s="1"/>
  <c r="L30" i="19"/>
  <c r="C34" i="19"/>
  <c r="M68" i="19"/>
  <c r="S74" i="19"/>
  <c r="O70" i="19"/>
  <c r="O72" i="19"/>
  <c r="M70" i="19"/>
  <c r="Q74" i="19"/>
  <c r="L30" i="18"/>
  <c r="L32" i="18" s="1"/>
  <c r="L34" i="18" s="1"/>
  <c r="L36" i="18" s="1"/>
  <c r="L38" i="18" s="1"/>
  <c r="L40" i="18" s="1"/>
  <c r="L42" i="18" s="1"/>
  <c r="L44" i="18" s="1"/>
  <c r="L46" i="18" s="1"/>
  <c r="L48" i="18" s="1"/>
  <c r="L50" i="18" s="1"/>
  <c r="L52" i="18" s="1"/>
  <c r="L54" i="18" s="1"/>
  <c r="L56" i="18" s="1"/>
  <c r="L58" i="18" s="1"/>
  <c r="L60" i="18" s="1"/>
  <c r="L62" i="18" s="1"/>
  <c r="L64" i="18" s="1"/>
  <c r="L66" i="18" s="1"/>
  <c r="L68" i="18" s="1"/>
  <c r="L70" i="18" s="1"/>
  <c r="L72" i="18" s="1"/>
  <c r="L74" i="18" s="1"/>
  <c r="M23" i="18"/>
  <c r="O23" i="18" s="1"/>
  <c r="Q23" i="18" s="1"/>
  <c r="S23" i="18" s="1"/>
  <c r="U23" i="18" s="1"/>
  <c r="O72" i="18"/>
  <c r="C34" i="18"/>
  <c r="S74" i="18"/>
  <c r="Q72" i="18"/>
  <c r="O70" i="18"/>
  <c r="Q74" i="18"/>
  <c r="C40" i="20" l="1"/>
  <c r="L38" i="20"/>
  <c r="J86" i="20"/>
  <c r="J76" i="20"/>
  <c r="M28" i="20"/>
  <c r="U36" i="20"/>
  <c r="S34" i="20"/>
  <c r="Q32" i="20"/>
  <c r="O30" i="20"/>
  <c r="L32" i="19"/>
  <c r="C36" i="19"/>
  <c r="C36" i="18"/>
  <c r="Q76" i="20" l="1"/>
  <c r="W32" i="20"/>
  <c r="C42" i="20"/>
  <c r="U76" i="20"/>
  <c r="W36" i="20"/>
  <c r="L40" i="20"/>
  <c r="O76" i="20"/>
  <c r="W30" i="20"/>
  <c r="S76" i="20"/>
  <c r="W34" i="20"/>
  <c r="M76" i="20"/>
  <c r="W28" i="20"/>
  <c r="C38" i="19"/>
  <c r="L34" i="19"/>
  <c r="C38" i="18"/>
  <c r="F86" i="20" l="1"/>
  <c r="I86" i="20"/>
  <c r="C44" i="20"/>
  <c r="G86" i="20"/>
  <c r="H86" i="20"/>
  <c r="L42" i="20"/>
  <c r="K86" i="20"/>
  <c r="W76" i="20"/>
  <c r="E18" i="20"/>
  <c r="E19" i="20"/>
  <c r="E86" i="20"/>
  <c r="C40" i="19"/>
  <c r="L36" i="19"/>
  <c r="C40" i="18"/>
  <c r="L86" i="20" l="1"/>
  <c r="C46" i="20"/>
  <c r="W83" i="20"/>
  <c r="C2" i="20" s="1"/>
  <c r="E16" i="20"/>
  <c r="L44" i="20"/>
  <c r="M86" i="20"/>
  <c r="C42" i="19"/>
  <c r="L38" i="19"/>
  <c r="C42" i="18"/>
  <c r="C48" i="20" l="1"/>
  <c r="L46" i="20"/>
  <c r="L40" i="19"/>
  <c r="C44" i="19"/>
  <c r="C44" i="18"/>
  <c r="L48" i="20" l="1"/>
  <c r="L50" i="20" s="1"/>
  <c r="L52" i="20" s="1"/>
  <c r="L54" i="20" s="1"/>
  <c r="L56" i="20" s="1"/>
  <c r="L58" i="20" s="1"/>
  <c r="L60" i="20" s="1"/>
  <c r="L62" i="20" s="1"/>
  <c r="L64" i="20" s="1"/>
  <c r="L66" i="20" s="1"/>
  <c r="L68" i="20" s="1"/>
  <c r="L70" i="20" s="1"/>
  <c r="L72" i="20" s="1"/>
  <c r="L74" i="20" s="1"/>
  <c r="P86" i="20"/>
  <c r="C50" i="20"/>
  <c r="C46" i="19"/>
  <c r="L42" i="19"/>
  <c r="C46" i="18"/>
  <c r="C52" i="20" l="1"/>
  <c r="L44" i="19"/>
  <c r="C48" i="19"/>
  <c r="C48" i="18"/>
  <c r="C54" i="20" l="1"/>
  <c r="C50" i="19"/>
  <c r="L46" i="19"/>
  <c r="L48" i="19" s="1"/>
  <c r="L50" i="19" s="1"/>
  <c r="L52" i="19" s="1"/>
  <c r="L54" i="19" s="1"/>
  <c r="L56" i="19" s="1"/>
  <c r="L58" i="19" s="1"/>
  <c r="L60" i="19" s="1"/>
  <c r="L62" i="19" s="1"/>
  <c r="L64" i="19" s="1"/>
  <c r="L66" i="19" s="1"/>
  <c r="L68" i="19" s="1"/>
  <c r="L70" i="19" s="1"/>
  <c r="L72" i="19" s="1"/>
  <c r="L74" i="19" s="1"/>
  <c r="C50" i="18"/>
  <c r="C56" i="20" l="1"/>
  <c r="C52" i="19"/>
  <c r="C52" i="18"/>
  <c r="C58" i="20" l="1"/>
  <c r="C54" i="19"/>
  <c r="C54" i="18"/>
  <c r="C60" i="20" l="1"/>
  <c r="C56" i="19"/>
  <c r="C56" i="18"/>
  <c r="C62" i="20" l="1"/>
  <c r="C58" i="19"/>
  <c r="C58" i="18"/>
  <c r="C64" i="20" l="1"/>
  <c r="C60" i="19"/>
  <c r="C60" i="18"/>
  <c r="C66" i="20" l="1"/>
  <c r="C62" i="19"/>
  <c r="C62" i="18"/>
  <c r="C68" i="20" l="1"/>
  <c r="C64" i="19"/>
  <c r="C64" i="18"/>
  <c r="C70" i="20" l="1"/>
  <c r="C66" i="19"/>
  <c r="C66" i="18"/>
  <c r="C72" i="20" l="1"/>
  <c r="C68" i="19"/>
  <c r="C68" i="18"/>
  <c r="C74" i="20" l="1"/>
  <c r="E74" i="20" s="1"/>
  <c r="C70" i="19"/>
  <c r="C70" i="18"/>
  <c r="G74" i="20" l="1"/>
  <c r="I74" i="20" s="1"/>
  <c r="K74" i="20" s="1"/>
  <c r="N74" i="20" s="1"/>
  <c r="E73" i="20"/>
  <c r="E72" i="20" s="1"/>
  <c r="C72" i="19"/>
  <c r="C72" i="18"/>
  <c r="G72" i="20" l="1"/>
  <c r="I72" i="20" s="1"/>
  <c r="K72" i="20" s="1"/>
  <c r="E71" i="20"/>
  <c r="E70" i="20" s="1"/>
  <c r="C74" i="19"/>
  <c r="E74" i="19" s="1"/>
  <c r="C74" i="18"/>
  <c r="E74" i="18" s="1"/>
  <c r="E69" i="20" l="1"/>
  <c r="E68" i="20" s="1"/>
  <c r="G70" i="20"/>
  <c r="I70" i="20" s="1"/>
  <c r="K70" i="20" s="1"/>
  <c r="P74" i="20"/>
  <c r="N72" i="20"/>
  <c r="G74" i="19"/>
  <c r="I74" i="19" s="1"/>
  <c r="K74" i="19" s="1"/>
  <c r="N74" i="19" s="1"/>
  <c r="E73" i="19"/>
  <c r="E72" i="19" s="1"/>
  <c r="G74" i="18"/>
  <c r="I74" i="18" s="1"/>
  <c r="K74" i="18" s="1"/>
  <c r="N74" i="18" s="1"/>
  <c r="E73" i="18"/>
  <c r="E72" i="18" s="1"/>
  <c r="E67" i="20" l="1"/>
  <c r="E66" i="20" s="1"/>
  <c r="G68" i="20"/>
  <c r="I68" i="20" s="1"/>
  <c r="K68" i="20" s="1"/>
  <c r="N70" i="20"/>
  <c r="R74" i="20"/>
  <c r="P72" i="20"/>
  <c r="G72" i="19"/>
  <c r="I72" i="19" s="1"/>
  <c r="K72" i="19" s="1"/>
  <c r="E71" i="19"/>
  <c r="E70" i="19" s="1"/>
  <c r="G72" i="18"/>
  <c r="I72" i="18" s="1"/>
  <c r="K72" i="18" s="1"/>
  <c r="E71" i="18"/>
  <c r="E70" i="18" s="1"/>
  <c r="E65" i="20" l="1"/>
  <c r="E64" i="20" s="1"/>
  <c r="G66" i="20"/>
  <c r="I66" i="20" s="1"/>
  <c r="K66" i="20" s="1"/>
  <c r="T74" i="20"/>
  <c r="R72" i="20"/>
  <c r="P70" i="20"/>
  <c r="N68" i="20"/>
  <c r="E69" i="19"/>
  <c r="E68" i="19" s="1"/>
  <c r="G70" i="19"/>
  <c r="I70" i="19" s="1"/>
  <c r="K70" i="19" s="1"/>
  <c r="P74" i="19"/>
  <c r="N72" i="19"/>
  <c r="E69" i="18"/>
  <c r="E68" i="18" s="1"/>
  <c r="G70" i="18"/>
  <c r="I70" i="18" s="1"/>
  <c r="K70" i="18" s="1"/>
  <c r="N72" i="18"/>
  <c r="P74" i="18"/>
  <c r="V74" i="20" l="1"/>
  <c r="X74" i="20" s="1"/>
  <c r="T72" i="20"/>
  <c r="R70" i="20"/>
  <c r="P68" i="20"/>
  <c r="N66" i="20"/>
  <c r="E63" i="20"/>
  <c r="E62" i="20" s="1"/>
  <c r="G64" i="20"/>
  <c r="I64" i="20" s="1"/>
  <c r="K64" i="20" s="1"/>
  <c r="N70" i="19"/>
  <c r="P72" i="19"/>
  <c r="R74" i="19"/>
  <c r="G68" i="19"/>
  <c r="I68" i="19" s="1"/>
  <c r="K68" i="19" s="1"/>
  <c r="E67" i="19"/>
  <c r="P72" i="18"/>
  <c r="N70" i="18"/>
  <c r="R74" i="18"/>
  <c r="G68" i="18"/>
  <c r="I68" i="18" s="1"/>
  <c r="K68" i="18" s="1"/>
  <c r="E67" i="18"/>
  <c r="Y74" i="20" l="1"/>
  <c r="X86" i="20"/>
  <c r="T86" i="20"/>
  <c r="R86" i="20"/>
  <c r="C87" i="20"/>
  <c r="AC87" i="20" s="1"/>
  <c r="Q86" i="20"/>
  <c r="C86" i="20"/>
  <c r="W86" i="20"/>
  <c r="U86" i="20"/>
  <c r="O86" i="20"/>
  <c r="V86" i="20"/>
  <c r="N86" i="20"/>
  <c r="S86" i="20"/>
  <c r="V72" i="20"/>
  <c r="X72" i="20" s="1"/>
  <c r="Y72" i="20" s="1"/>
  <c r="T70" i="20"/>
  <c r="R68" i="20"/>
  <c r="P66" i="20"/>
  <c r="N64" i="20"/>
  <c r="E61" i="20"/>
  <c r="E60" i="20" s="1"/>
  <c r="G62" i="20"/>
  <c r="I62" i="20" s="1"/>
  <c r="K62" i="20" s="1"/>
  <c r="T74" i="19"/>
  <c r="R72" i="19"/>
  <c r="P70" i="19"/>
  <c r="N68" i="19"/>
  <c r="R72" i="18"/>
  <c r="T74" i="18"/>
  <c r="N68" i="18"/>
  <c r="P70" i="18"/>
  <c r="E59" i="20" l="1"/>
  <c r="E58" i="20" s="1"/>
  <c r="G60" i="20"/>
  <c r="I60" i="20" s="1"/>
  <c r="K60" i="20" s="1"/>
  <c r="C88" i="20"/>
  <c r="AC86" i="20"/>
  <c r="AD86" i="20" s="1"/>
  <c r="C3" i="20" s="1"/>
  <c r="V70" i="20"/>
  <c r="X70" i="20" s="1"/>
  <c r="Y70" i="20" s="1"/>
  <c r="T68" i="20"/>
  <c r="R66" i="20"/>
  <c r="P64" i="20"/>
  <c r="N62" i="20"/>
  <c r="T66" i="20" l="1"/>
  <c r="R64" i="20"/>
  <c r="P62" i="20"/>
  <c r="N60" i="20"/>
  <c r="V68" i="20"/>
  <c r="X68" i="20" s="1"/>
  <c r="Y68" i="20" s="1"/>
  <c r="E57" i="20"/>
  <c r="E56" i="20" s="1"/>
  <c r="G58" i="20"/>
  <c r="I58" i="20" s="1"/>
  <c r="K58" i="20" s="1"/>
  <c r="B7" i="4"/>
  <c r="F27" i="4"/>
  <c r="E55" i="20" l="1"/>
  <c r="E54" i="20" s="1"/>
  <c r="G56" i="20"/>
  <c r="I56" i="20" s="1"/>
  <c r="K56" i="20" s="1"/>
  <c r="T64" i="20"/>
  <c r="R62" i="20"/>
  <c r="P60" i="20"/>
  <c r="V66" i="20"/>
  <c r="X66" i="20" s="1"/>
  <c r="N58" i="20"/>
  <c r="D6" i="4"/>
  <c r="D14" i="4"/>
  <c r="D20" i="4"/>
  <c r="D29" i="4"/>
  <c r="D31" i="4"/>
  <c r="D36" i="4"/>
  <c r="E6" i="4"/>
  <c r="E14" i="4"/>
  <c r="E20" i="4"/>
  <c r="E29" i="4"/>
  <c r="E31" i="4"/>
  <c r="E36" i="4"/>
  <c r="B6" i="4"/>
  <c r="B14" i="4"/>
  <c r="B20" i="4"/>
  <c r="B29" i="4"/>
  <c r="B31" i="4"/>
  <c r="B36" i="4"/>
  <c r="C6" i="4"/>
  <c r="C14" i="4"/>
  <c r="C20" i="4"/>
  <c r="C29" i="4"/>
  <c r="C31" i="4"/>
  <c r="C36" i="4"/>
  <c r="F19" i="4"/>
  <c r="F13" i="4"/>
  <c r="J20" i="12"/>
  <c r="I20" i="12"/>
  <c r="K19" i="12"/>
  <c r="K18" i="12"/>
  <c r="K17" i="12"/>
  <c r="K16" i="12"/>
  <c r="K15" i="12"/>
  <c r="K13" i="12"/>
  <c r="K12" i="12"/>
  <c r="K11" i="12"/>
  <c r="K10" i="12"/>
  <c r="K9" i="12"/>
  <c r="K8" i="12"/>
  <c r="K7" i="12"/>
  <c r="K6" i="12"/>
  <c r="K5" i="12"/>
  <c r="K4" i="12"/>
  <c r="K3" i="12"/>
  <c r="O4" i="12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N4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3" i="12"/>
  <c r="H16" i="12"/>
  <c r="H17" i="12"/>
  <c r="H18" i="12"/>
  <c r="H19" i="12"/>
  <c r="H15" i="12"/>
  <c r="H4" i="12"/>
  <c r="H5" i="12"/>
  <c r="H6" i="12"/>
  <c r="H7" i="12"/>
  <c r="H8" i="12"/>
  <c r="H9" i="12"/>
  <c r="H10" i="12"/>
  <c r="H11" i="12"/>
  <c r="H12" i="12"/>
  <c r="H13" i="12"/>
  <c r="H3" i="12"/>
  <c r="E16" i="12"/>
  <c r="E17" i="12"/>
  <c r="E18" i="12"/>
  <c r="E19" i="12"/>
  <c r="E15" i="12"/>
  <c r="E4" i="12"/>
  <c r="E5" i="12"/>
  <c r="E6" i="12"/>
  <c r="E7" i="12"/>
  <c r="E8" i="12"/>
  <c r="E9" i="12"/>
  <c r="E10" i="12"/>
  <c r="E11" i="12"/>
  <c r="E12" i="12"/>
  <c r="E13" i="12"/>
  <c r="E3" i="12"/>
  <c r="F7" i="4"/>
  <c r="F16" i="13"/>
  <c r="E16" i="13"/>
  <c r="D16" i="13"/>
  <c r="C16" i="13"/>
  <c r="B16" i="13"/>
  <c r="M20" i="12"/>
  <c r="L20" i="12"/>
  <c r="G20" i="12"/>
  <c r="F20" i="12"/>
  <c r="D20" i="12"/>
  <c r="C20" i="12"/>
  <c r="B20" i="12"/>
  <c r="O3" i="12"/>
  <c r="D18" i="11"/>
  <c r="C18" i="11"/>
  <c r="B18" i="11"/>
  <c r="D11" i="11"/>
  <c r="C11" i="11"/>
  <c r="B11" i="11"/>
  <c r="G24" i="10"/>
  <c r="F24" i="10"/>
  <c r="E24" i="10"/>
  <c r="D24" i="10"/>
  <c r="C24" i="10"/>
  <c r="B24" i="10"/>
  <c r="G13" i="10"/>
  <c r="G26" i="10" s="1"/>
  <c r="F13" i="10"/>
  <c r="E13" i="10"/>
  <c r="E26" i="10" s="1"/>
  <c r="D13" i="10"/>
  <c r="C13" i="10"/>
  <c r="C26" i="10" s="1"/>
  <c r="B13" i="10"/>
  <c r="F30" i="4"/>
  <c r="F23" i="4"/>
  <c r="F24" i="4"/>
  <c r="F25" i="4"/>
  <c r="F26" i="4"/>
  <c r="F28" i="4"/>
  <c r="F22" i="4"/>
  <c r="F4" i="4"/>
  <c r="F5" i="4"/>
  <c r="B26" i="10"/>
  <c r="D26" i="10"/>
  <c r="F26" i="10"/>
  <c r="F35" i="4"/>
  <c r="F34" i="4"/>
  <c r="F33" i="4"/>
  <c r="F12" i="4"/>
  <c r="F11" i="4"/>
  <c r="F10" i="4"/>
  <c r="F9" i="4"/>
  <c r="F16" i="4"/>
  <c r="F17" i="4"/>
  <c r="F18" i="4"/>
  <c r="F20" i="4" l="1"/>
  <c r="T62" i="20"/>
  <c r="R60" i="20"/>
  <c r="P58" i="20"/>
  <c r="V64" i="20"/>
  <c r="X64" i="20" s="1"/>
  <c r="N56" i="20"/>
  <c r="E53" i="20"/>
  <c r="E52" i="20" s="1"/>
  <c r="G54" i="20"/>
  <c r="I54" i="20" s="1"/>
  <c r="K54" i="20" s="1"/>
  <c r="Y66" i="20"/>
  <c r="X87" i="20"/>
  <c r="X88" i="20" s="1"/>
  <c r="B20" i="11"/>
  <c r="C46" i="4" s="1"/>
  <c r="C20" i="11"/>
  <c r="D20" i="11"/>
  <c r="E46" i="4" s="1"/>
  <c r="F31" i="4"/>
  <c r="O20" i="12"/>
  <c r="F17" i="13"/>
  <c r="D17" i="13"/>
  <c r="W79" i="19"/>
  <c r="W80" i="19" s="1"/>
  <c r="W81" i="19" s="1"/>
  <c r="W82" i="19" s="1"/>
  <c r="D60" i="19"/>
  <c r="F60" i="19" s="1"/>
  <c r="H60" i="19" s="1"/>
  <c r="J60" i="19" s="1"/>
  <c r="D54" i="19"/>
  <c r="F54" i="19" s="1"/>
  <c r="H54" i="19" s="1"/>
  <c r="J54" i="19" s="1"/>
  <c r="D46" i="19"/>
  <c r="F46" i="19" s="1"/>
  <c r="H46" i="19" s="1"/>
  <c r="J46" i="19" s="1"/>
  <c r="D38" i="19"/>
  <c r="F38" i="19" s="1"/>
  <c r="H38" i="19" s="1"/>
  <c r="J38" i="19" s="1"/>
  <c r="D32" i="19"/>
  <c r="F32" i="19" s="1"/>
  <c r="H32" i="19" s="1"/>
  <c r="J32" i="19" s="1"/>
  <c r="E11" i="19"/>
  <c r="E12" i="19" s="1"/>
  <c r="D28" i="19"/>
  <c r="D50" i="19"/>
  <c r="F50" i="19" s="1"/>
  <c r="H50" i="19" s="1"/>
  <c r="J50" i="19" s="1"/>
  <c r="D62" i="19"/>
  <c r="F62" i="19" s="1"/>
  <c r="H62" i="19" s="1"/>
  <c r="J62" i="19" s="1"/>
  <c r="D56" i="19"/>
  <c r="F56" i="19" s="1"/>
  <c r="H56" i="19" s="1"/>
  <c r="J56" i="19" s="1"/>
  <c r="D48" i="19"/>
  <c r="F48" i="19" s="1"/>
  <c r="H48" i="19" s="1"/>
  <c r="J48" i="19" s="1"/>
  <c r="D34" i="19"/>
  <c r="F34" i="19" s="1"/>
  <c r="H34" i="19" s="1"/>
  <c r="J34" i="19" s="1"/>
  <c r="E15" i="19"/>
  <c r="D64" i="19"/>
  <c r="F64" i="19" s="1"/>
  <c r="H64" i="19" s="1"/>
  <c r="J64" i="19" s="1"/>
  <c r="D52" i="19"/>
  <c r="F52" i="19" s="1"/>
  <c r="H52" i="19" s="1"/>
  <c r="J52" i="19" s="1"/>
  <c r="D44" i="19"/>
  <c r="F44" i="19" s="1"/>
  <c r="H44" i="19" s="1"/>
  <c r="J44" i="19" s="1"/>
  <c r="D36" i="19"/>
  <c r="F36" i="19" s="1"/>
  <c r="H36" i="19" s="1"/>
  <c r="J36" i="19" s="1"/>
  <c r="D58" i="19"/>
  <c r="F58" i="19" s="1"/>
  <c r="H58" i="19" s="1"/>
  <c r="J58" i="19" s="1"/>
  <c r="D42" i="19"/>
  <c r="F42" i="19" s="1"/>
  <c r="H42" i="19" s="1"/>
  <c r="J42" i="19" s="1"/>
  <c r="D30" i="19"/>
  <c r="F30" i="19" s="1"/>
  <c r="H30" i="19" s="1"/>
  <c r="J30" i="19" s="1"/>
  <c r="D40" i="19"/>
  <c r="F40" i="19" s="1"/>
  <c r="H40" i="19" s="1"/>
  <c r="J40" i="19" s="1"/>
  <c r="D66" i="19"/>
  <c r="W79" i="18"/>
  <c r="W80" i="18" s="1"/>
  <c r="W81" i="18" s="1"/>
  <c r="W82" i="18" s="1"/>
  <c r="D58" i="18"/>
  <c r="F58" i="18" s="1"/>
  <c r="H58" i="18" s="1"/>
  <c r="J58" i="18" s="1"/>
  <c r="D46" i="18"/>
  <c r="F46" i="18" s="1"/>
  <c r="H46" i="18" s="1"/>
  <c r="J46" i="18" s="1"/>
  <c r="D38" i="18"/>
  <c r="F38" i="18" s="1"/>
  <c r="H38" i="18" s="1"/>
  <c r="J38" i="18" s="1"/>
  <c r="D28" i="18"/>
  <c r="D52" i="18"/>
  <c r="F52" i="18" s="1"/>
  <c r="H52" i="18" s="1"/>
  <c r="J52" i="18" s="1"/>
  <c r="D44" i="18"/>
  <c r="F44" i="18" s="1"/>
  <c r="H44" i="18" s="1"/>
  <c r="J44" i="18" s="1"/>
  <c r="D36" i="18"/>
  <c r="F36" i="18" s="1"/>
  <c r="H36" i="18" s="1"/>
  <c r="J36" i="18" s="1"/>
  <c r="D30" i="18"/>
  <c r="F30" i="18" s="1"/>
  <c r="H30" i="18" s="1"/>
  <c r="J30" i="18" s="1"/>
  <c r="D60" i="18"/>
  <c r="F60" i="18" s="1"/>
  <c r="H60" i="18" s="1"/>
  <c r="J60" i="18" s="1"/>
  <c r="D48" i="18"/>
  <c r="F48" i="18" s="1"/>
  <c r="H48" i="18" s="1"/>
  <c r="J48" i="18" s="1"/>
  <c r="D40" i="18"/>
  <c r="F40" i="18" s="1"/>
  <c r="H40" i="18" s="1"/>
  <c r="J40" i="18" s="1"/>
  <c r="E11" i="18"/>
  <c r="E12" i="18" s="1"/>
  <c r="E13" i="18" s="1"/>
  <c r="D64" i="18"/>
  <c r="F64" i="18" s="1"/>
  <c r="H64" i="18" s="1"/>
  <c r="J64" i="18" s="1"/>
  <c r="D56" i="18"/>
  <c r="F56" i="18" s="1"/>
  <c r="H56" i="18" s="1"/>
  <c r="J56" i="18" s="1"/>
  <c r="D50" i="18"/>
  <c r="F50" i="18" s="1"/>
  <c r="H50" i="18" s="1"/>
  <c r="J50" i="18" s="1"/>
  <c r="D42" i="18"/>
  <c r="F42" i="18" s="1"/>
  <c r="H42" i="18" s="1"/>
  <c r="J42" i="18" s="1"/>
  <c r="D34" i="18"/>
  <c r="F34" i="18" s="1"/>
  <c r="H34" i="18" s="1"/>
  <c r="J34" i="18" s="1"/>
  <c r="E15" i="18"/>
  <c r="D54" i="18"/>
  <c r="F54" i="18" s="1"/>
  <c r="H54" i="18" s="1"/>
  <c r="J54" i="18" s="1"/>
  <c r="D32" i="18"/>
  <c r="F32" i="18" s="1"/>
  <c r="H32" i="18" s="1"/>
  <c r="J32" i="18" s="1"/>
  <c r="D62" i="18"/>
  <c r="F62" i="18" s="1"/>
  <c r="H62" i="18" s="1"/>
  <c r="J62" i="18" s="1"/>
  <c r="D66" i="18"/>
  <c r="D46" i="4"/>
  <c r="C17" i="13"/>
  <c r="E17" i="13"/>
  <c r="D37" i="4"/>
  <c r="D41" i="4" s="1"/>
  <c r="C37" i="4"/>
  <c r="C41" i="4" s="1"/>
  <c r="E37" i="4"/>
  <c r="F14" i="4"/>
  <c r="F36" i="4"/>
  <c r="F6" i="4"/>
  <c r="B44" i="4"/>
  <c r="B47" i="4" s="1"/>
  <c r="F29" i="4"/>
  <c r="Y64" i="20" l="1"/>
  <c r="W87" i="20"/>
  <c r="W88" i="20" s="1"/>
  <c r="T60" i="20"/>
  <c r="R58" i="20"/>
  <c r="P56" i="20"/>
  <c r="V62" i="20"/>
  <c r="X62" i="20" s="1"/>
  <c r="N54" i="20"/>
  <c r="E51" i="20"/>
  <c r="E50" i="20" s="1"/>
  <c r="G52" i="20"/>
  <c r="I52" i="20" s="1"/>
  <c r="K52" i="20" s="1"/>
  <c r="C21" i="11"/>
  <c r="D44" i="4"/>
  <c r="D56" i="4" s="1"/>
  <c r="F37" i="4"/>
  <c r="B21" i="11"/>
  <c r="E41" i="4"/>
  <c r="E44" i="4" s="1"/>
  <c r="E13" i="19"/>
  <c r="F46" i="4"/>
  <c r="U66" i="19"/>
  <c r="S64" i="19"/>
  <c r="Q62" i="19"/>
  <c r="O60" i="19"/>
  <c r="M58" i="19"/>
  <c r="O58" i="19"/>
  <c r="Q60" i="19"/>
  <c r="M56" i="19"/>
  <c r="U64" i="19"/>
  <c r="S62" i="19"/>
  <c r="Q58" i="19"/>
  <c r="S60" i="19"/>
  <c r="M54" i="19"/>
  <c r="O56" i="19"/>
  <c r="U62" i="19"/>
  <c r="S46" i="19"/>
  <c r="Q44" i="19"/>
  <c r="O42" i="19"/>
  <c r="U48" i="19"/>
  <c r="M40" i="19"/>
  <c r="Q40" i="19"/>
  <c r="M36" i="19"/>
  <c r="S42" i="19"/>
  <c r="U44" i="19"/>
  <c r="O38" i="19"/>
  <c r="U70" i="19"/>
  <c r="O64" i="19"/>
  <c r="Q66" i="19"/>
  <c r="S68" i="19"/>
  <c r="M62" i="19"/>
  <c r="Q36" i="19"/>
  <c r="O34" i="19"/>
  <c r="S38" i="19"/>
  <c r="M32" i="19"/>
  <c r="U40" i="19"/>
  <c r="S66" i="19"/>
  <c r="O62" i="19"/>
  <c r="Q64" i="19"/>
  <c r="U68" i="19"/>
  <c r="M60" i="19"/>
  <c r="S70" i="19"/>
  <c r="Q68" i="19"/>
  <c r="M64" i="19"/>
  <c r="O66" i="19"/>
  <c r="U72" i="19"/>
  <c r="S36" i="19"/>
  <c r="M30" i="19"/>
  <c r="Q34" i="19"/>
  <c r="U38" i="19"/>
  <c r="O32" i="19"/>
  <c r="M44" i="19"/>
  <c r="U52" i="19"/>
  <c r="S50" i="19"/>
  <c r="Q48" i="19"/>
  <c r="O46" i="19"/>
  <c r="S40" i="19"/>
  <c r="Q38" i="19"/>
  <c r="O36" i="19"/>
  <c r="M34" i="19"/>
  <c r="U42" i="19"/>
  <c r="M50" i="19"/>
  <c r="O52" i="19"/>
  <c r="Q54" i="19"/>
  <c r="S56" i="19"/>
  <c r="U58" i="19"/>
  <c r="U46" i="19"/>
  <c r="S44" i="19"/>
  <c r="Q42" i="19"/>
  <c r="M38" i="19"/>
  <c r="O40" i="19"/>
  <c r="F66" i="19"/>
  <c r="H66" i="19" s="1"/>
  <c r="J66" i="19" s="1"/>
  <c r="E66" i="19"/>
  <c r="U50" i="19"/>
  <c r="O44" i="19"/>
  <c r="M42" i="19"/>
  <c r="Q46" i="19"/>
  <c r="S48" i="19"/>
  <c r="Q56" i="19"/>
  <c r="M52" i="19"/>
  <c r="S58" i="19"/>
  <c r="O54" i="19"/>
  <c r="U60" i="19"/>
  <c r="M48" i="19"/>
  <c r="S54" i="19"/>
  <c r="Q52" i="19"/>
  <c r="U56" i="19"/>
  <c r="O50" i="19"/>
  <c r="D76" i="19"/>
  <c r="F28" i="19"/>
  <c r="M46" i="19"/>
  <c r="U54" i="19"/>
  <c r="O48" i="19"/>
  <c r="S52" i="19"/>
  <c r="Q50" i="19"/>
  <c r="D21" i="11"/>
  <c r="M54" i="18"/>
  <c r="Q58" i="18"/>
  <c r="S60" i="18"/>
  <c r="U62" i="18"/>
  <c r="O56" i="18"/>
  <c r="S46" i="18"/>
  <c r="M40" i="18"/>
  <c r="O42" i="18"/>
  <c r="U48" i="18"/>
  <c r="Q44" i="18"/>
  <c r="U44" i="18"/>
  <c r="M36" i="18"/>
  <c r="S42" i="18"/>
  <c r="O38" i="18"/>
  <c r="Q40" i="18"/>
  <c r="O50" i="18"/>
  <c r="M48" i="18"/>
  <c r="Q52" i="18"/>
  <c r="S54" i="18"/>
  <c r="U56" i="18"/>
  <c r="Q50" i="18"/>
  <c r="S52" i="18"/>
  <c r="M46" i="18"/>
  <c r="O48" i="18"/>
  <c r="U54" i="18"/>
  <c r="U70" i="18"/>
  <c r="O64" i="18"/>
  <c r="M62" i="18"/>
  <c r="S68" i="18"/>
  <c r="Q66" i="18"/>
  <c r="O36" i="18"/>
  <c r="M34" i="18"/>
  <c r="Q38" i="18"/>
  <c r="S40" i="18"/>
  <c r="U42" i="18"/>
  <c r="U72" i="18"/>
  <c r="S70" i="18"/>
  <c r="O66" i="18"/>
  <c r="M64" i="18"/>
  <c r="Q68" i="18"/>
  <c r="U68" i="18"/>
  <c r="M60" i="18"/>
  <c r="S66" i="18"/>
  <c r="Q64" i="18"/>
  <c r="O62" i="18"/>
  <c r="Q56" i="18"/>
  <c r="S58" i="18"/>
  <c r="M52" i="18"/>
  <c r="O54" i="18"/>
  <c r="U60" i="18"/>
  <c r="O60" i="18"/>
  <c r="M58" i="18"/>
  <c r="Q62" i="18"/>
  <c r="S64" i="18"/>
  <c r="U66" i="18"/>
  <c r="M50" i="18"/>
  <c r="S56" i="18"/>
  <c r="Q54" i="18"/>
  <c r="U58" i="18"/>
  <c r="O52" i="18"/>
  <c r="M38" i="18"/>
  <c r="S44" i="18"/>
  <c r="U46" i="18"/>
  <c r="O40" i="18"/>
  <c r="Q42" i="18"/>
  <c r="F66" i="18"/>
  <c r="H66" i="18" s="1"/>
  <c r="J66" i="18" s="1"/>
  <c r="E66" i="18"/>
  <c r="Q60" i="18"/>
  <c r="S62" i="18"/>
  <c r="M56" i="18"/>
  <c r="O58" i="18"/>
  <c r="U64" i="18"/>
  <c r="Q48" i="18"/>
  <c r="S50" i="18"/>
  <c r="M44" i="18"/>
  <c r="O46" i="18"/>
  <c r="U52" i="18"/>
  <c r="S38" i="18"/>
  <c r="O34" i="18"/>
  <c r="M32" i="18"/>
  <c r="U40" i="18"/>
  <c r="Q36" i="18"/>
  <c r="Q46" i="18"/>
  <c r="S48" i="18"/>
  <c r="M42" i="18"/>
  <c r="O44" i="18"/>
  <c r="U50" i="18"/>
  <c r="U38" i="18"/>
  <c r="O32" i="18"/>
  <c r="S36" i="18"/>
  <c r="M30" i="18"/>
  <c r="Q34" i="18"/>
  <c r="D76" i="18"/>
  <c r="F28" i="18"/>
  <c r="C44" i="4"/>
  <c r="C49" i="4" s="1"/>
  <c r="B49" i="4"/>
  <c r="D55" i="4" l="1"/>
  <c r="D54" i="4" s="1"/>
  <c r="D57" i="4" s="1"/>
  <c r="D49" i="4"/>
  <c r="D47" i="4"/>
  <c r="T58" i="20"/>
  <c r="R56" i="20"/>
  <c r="P54" i="20"/>
  <c r="V60" i="20"/>
  <c r="X60" i="20" s="1"/>
  <c r="N52" i="20"/>
  <c r="Y62" i="20"/>
  <c r="V87" i="20"/>
  <c r="V88" i="20" s="1"/>
  <c r="E49" i="20"/>
  <c r="E48" i="20" s="1"/>
  <c r="G50" i="20"/>
  <c r="I50" i="20" s="1"/>
  <c r="K50" i="20" s="1"/>
  <c r="W44" i="18"/>
  <c r="K86" i="18" s="1"/>
  <c r="E55" i="4"/>
  <c r="E47" i="4"/>
  <c r="E49" i="4"/>
  <c r="E56" i="4"/>
  <c r="W38" i="19"/>
  <c r="H86" i="19" s="1"/>
  <c r="W64" i="18"/>
  <c r="W56" i="18"/>
  <c r="Q86" i="18" s="1"/>
  <c r="W62" i="19"/>
  <c r="T86" i="19" s="1"/>
  <c r="W42" i="19"/>
  <c r="J86" i="19" s="1"/>
  <c r="W48" i="19"/>
  <c r="M86" i="19" s="1"/>
  <c r="W52" i="19"/>
  <c r="O86" i="19" s="1"/>
  <c r="W64" i="19"/>
  <c r="W56" i="19"/>
  <c r="Q86" i="19" s="1"/>
  <c r="Q70" i="19"/>
  <c r="W70" i="19" s="1"/>
  <c r="O68" i="19"/>
  <c r="W68" i="19" s="1"/>
  <c r="M66" i="19"/>
  <c r="W66" i="19" s="1"/>
  <c r="S72" i="19"/>
  <c r="W72" i="19" s="1"/>
  <c r="U74" i="19"/>
  <c r="W74" i="19" s="1"/>
  <c r="U86" i="19"/>
  <c r="W40" i="19"/>
  <c r="F76" i="19"/>
  <c r="H28" i="19"/>
  <c r="W50" i="19"/>
  <c r="W44" i="19"/>
  <c r="W46" i="19"/>
  <c r="G66" i="19"/>
  <c r="I66" i="19" s="1"/>
  <c r="K66" i="19" s="1"/>
  <c r="E65" i="19"/>
  <c r="E64" i="19" s="1"/>
  <c r="W60" i="19"/>
  <c r="W54" i="19"/>
  <c r="W58" i="19"/>
  <c r="U86" i="18"/>
  <c r="F76" i="18"/>
  <c r="H28" i="18"/>
  <c r="W60" i="18"/>
  <c r="W42" i="18"/>
  <c r="W48" i="18"/>
  <c r="E65" i="18"/>
  <c r="E64" i="18" s="1"/>
  <c r="G66" i="18"/>
  <c r="I66" i="18" s="1"/>
  <c r="K66" i="18" s="1"/>
  <c r="W46" i="18"/>
  <c r="U74" i="18"/>
  <c r="W74" i="18" s="1"/>
  <c r="M66" i="18"/>
  <c r="W66" i="18" s="1"/>
  <c r="O68" i="18"/>
  <c r="W68" i="18" s="1"/>
  <c r="Q70" i="18"/>
  <c r="W70" i="18" s="1"/>
  <c r="S72" i="18"/>
  <c r="W72" i="18" s="1"/>
  <c r="W40" i="18"/>
  <c r="W38" i="18"/>
  <c r="W50" i="18"/>
  <c r="W58" i="18"/>
  <c r="W52" i="18"/>
  <c r="W62" i="18"/>
  <c r="W54" i="18"/>
  <c r="C47" i="4"/>
  <c r="C55" i="4"/>
  <c r="C56" i="4"/>
  <c r="F44" i="4"/>
  <c r="F56" i="4" s="1"/>
  <c r="E54" i="4" l="1"/>
  <c r="E57" i="4" s="1"/>
  <c r="Y60" i="20"/>
  <c r="U87" i="20"/>
  <c r="U88" i="20" s="1"/>
  <c r="T56" i="20"/>
  <c r="R54" i="20"/>
  <c r="P52" i="20"/>
  <c r="V58" i="20"/>
  <c r="X58" i="20" s="1"/>
  <c r="N50" i="20"/>
  <c r="E47" i="20"/>
  <c r="E46" i="20" s="1"/>
  <c r="G48" i="20"/>
  <c r="I48" i="20" s="1"/>
  <c r="K48" i="20" s="1"/>
  <c r="S86" i="19"/>
  <c r="L86" i="19"/>
  <c r="N86" i="19"/>
  <c r="W86" i="19"/>
  <c r="G64" i="19"/>
  <c r="I64" i="19" s="1"/>
  <c r="K64" i="19" s="1"/>
  <c r="E63" i="19"/>
  <c r="E62" i="19" s="1"/>
  <c r="I86" i="19"/>
  <c r="X86" i="19"/>
  <c r="P68" i="19"/>
  <c r="V74" i="19"/>
  <c r="X74" i="19" s="1"/>
  <c r="Y74" i="19" s="1"/>
  <c r="R70" i="19"/>
  <c r="T72" i="19"/>
  <c r="N66" i="19"/>
  <c r="K86" i="19"/>
  <c r="R86" i="19"/>
  <c r="P86" i="19"/>
  <c r="J28" i="19"/>
  <c r="H76" i="19"/>
  <c r="V86" i="19"/>
  <c r="H86" i="18"/>
  <c r="P86" i="18"/>
  <c r="R86" i="18"/>
  <c r="I86" i="18"/>
  <c r="V86" i="18"/>
  <c r="E63" i="18"/>
  <c r="E62" i="18" s="1"/>
  <c r="G64" i="18"/>
  <c r="I64" i="18" s="1"/>
  <c r="K64" i="18" s="1"/>
  <c r="S86" i="18"/>
  <c r="X86" i="18"/>
  <c r="L86" i="18"/>
  <c r="M86" i="18"/>
  <c r="O86" i="18"/>
  <c r="W86" i="18"/>
  <c r="N66" i="18"/>
  <c r="T72" i="18"/>
  <c r="P68" i="18"/>
  <c r="R70" i="18"/>
  <c r="V74" i="18"/>
  <c r="X74" i="18" s="1"/>
  <c r="Y74" i="18" s="1"/>
  <c r="J86" i="18"/>
  <c r="H76" i="18"/>
  <c r="J28" i="18"/>
  <c r="T86" i="18"/>
  <c r="N86" i="18"/>
  <c r="C54" i="4"/>
  <c r="C57" i="4" s="1"/>
  <c r="F55" i="4"/>
  <c r="F54" i="4" s="1"/>
  <c r="F57" i="4" s="1"/>
  <c r="F49" i="4"/>
  <c r="F47" i="4"/>
  <c r="T54" i="20" l="1"/>
  <c r="R52" i="20"/>
  <c r="P50" i="20"/>
  <c r="V56" i="20"/>
  <c r="X56" i="20" s="1"/>
  <c r="N48" i="20"/>
  <c r="Y58" i="20"/>
  <c r="T87" i="20"/>
  <c r="T88" i="20" s="1"/>
  <c r="E45" i="20"/>
  <c r="E44" i="20" s="1"/>
  <c r="G46" i="20"/>
  <c r="I46" i="20" s="1"/>
  <c r="K46" i="20" s="1"/>
  <c r="O30" i="19"/>
  <c r="M28" i="19"/>
  <c r="J76" i="19"/>
  <c r="U36" i="19"/>
  <c r="Q32" i="19"/>
  <c r="S34" i="19"/>
  <c r="E61" i="19"/>
  <c r="E60" i="19" s="1"/>
  <c r="G62" i="19"/>
  <c r="I62" i="19" s="1"/>
  <c r="K62" i="19" s="1"/>
  <c r="N64" i="19"/>
  <c r="V72" i="19"/>
  <c r="X72" i="19" s="1"/>
  <c r="Y72" i="19" s="1"/>
  <c r="P66" i="19"/>
  <c r="R68" i="19"/>
  <c r="T70" i="19"/>
  <c r="E61" i="18"/>
  <c r="E60" i="18" s="1"/>
  <c r="G62" i="18"/>
  <c r="I62" i="18" s="1"/>
  <c r="K62" i="18" s="1"/>
  <c r="N64" i="18"/>
  <c r="R68" i="18"/>
  <c r="P66" i="18"/>
  <c r="T70" i="18"/>
  <c r="V72" i="18"/>
  <c r="X72" i="18" s="1"/>
  <c r="Y72" i="18" s="1"/>
  <c r="J76" i="18"/>
  <c r="S34" i="18"/>
  <c r="Q32" i="18"/>
  <c r="M28" i="18"/>
  <c r="O30" i="18"/>
  <c r="U36" i="18"/>
  <c r="Y56" i="20" l="1"/>
  <c r="S87" i="20"/>
  <c r="S88" i="20" s="1"/>
  <c r="T52" i="20"/>
  <c r="R50" i="20"/>
  <c r="P48" i="20"/>
  <c r="V54" i="20"/>
  <c r="X54" i="20" s="1"/>
  <c r="N46" i="20"/>
  <c r="E43" i="20"/>
  <c r="E42" i="20" s="1"/>
  <c r="G44" i="20"/>
  <c r="I44" i="20" s="1"/>
  <c r="K44" i="20" s="1"/>
  <c r="E59" i="19"/>
  <c r="E58" i="19" s="1"/>
  <c r="G60" i="19"/>
  <c r="I60" i="19" s="1"/>
  <c r="K60" i="19" s="1"/>
  <c r="P64" i="19"/>
  <c r="R66" i="19"/>
  <c r="N62" i="19"/>
  <c r="T68" i="19"/>
  <c r="V70" i="19"/>
  <c r="X70" i="19" s="1"/>
  <c r="W28" i="19"/>
  <c r="M76" i="19"/>
  <c r="U76" i="19"/>
  <c r="W36" i="19"/>
  <c r="S76" i="19"/>
  <c r="W34" i="19"/>
  <c r="Q76" i="19"/>
  <c r="W32" i="19"/>
  <c r="O76" i="19"/>
  <c r="W30" i="19"/>
  <c r="W28" i="18"/>
  <c r="M76" i="18"/>
  <c r="P64" i="18"/>
  <c r="V70" i="18"/>
  <c r="X70" i="18" s="1"/>
  <c r="T68" i="18"/>
  <c r="R66" i="18"/>
  <c r="N62" i="18"/>
  <c r="O76" i="18"/>
  <c r="W30" i="18"/>
  <c r="Q76" i="18"/>
  <c r="W32" i="18"/>
  <c r="U76" i="18"/>
  <c r="W36" i="18"/>
  <c r="S76" i="18"/>
  <c r="W34" i="18"/>
  <c r="G60" i="18"/>
  <c r="I60" i="18" s="1"/>
  <c r="K60" i="18" s="1"/>
  <c r="E59" i="18"/>
  <c r="E58" i="18" s="1"/>
  <c r="Y54" i="20" l="1"/>
  <c r="R87" i="20"/>
  <c r="R88" i="20" s="1"/>
  <c r="E41" i="20"/>
  <c r="E40" i="20" s="1"/>
  <c r="G42" i="20"/>
  <c r="I42" i="20" s="1"/>
  <c r="K42" i="20" s="1"/>
  <c r="T50" i="20"/>
  <c r="R48" i="20"/>
  <c r="P46" i="20"/>
  <c r="V52" i="20"/>
  <c r="X52" i="20" s="1"/>
  <c r="N44" i="20"/>
  <c r="E18" i="19"/>
  <c r="W76" i="19"/>
  <c r="E19" i="19"/>
  <c r="C86" i="19"/>
  <c r="E86" i="19"/>
  <c r="G86" i="19"/>
  <c r="X87" i="19"/>
  <c r="X88" i="19" s="1"/>
  <c r="Y70" i="19"/>
  <c r="N60" i="19"/>
  <c r="T66" i="19"/>
  <c r="V68" i="19"/>
  <c r="X68" i="19" s="1"/>
  <c r="P62" i="19"/>
  <c r="R64" i="19"/>
  <c r="D86" i="19"/>
  <c r="F86" i="19"/>
  <c r="G58" i="19"/>
  <c r="I58" i="19" s="1"/>
  <c r="K58" i="19" s="1"/>
  <c r="E57" i="19"/>
  <c r="E56" i="19" s="1"/>
  <c r="F86" i="18"/>
  <c r="N60" i="18"/>
  <c r="T66" i="18"/>
  <c r="P62" i="18"/>
  <c r="V68" i="18"/>
  <c r="X68" i="18" s="1"/>
  <c r="R64" i="18"/>
  <c r="X87" i="18"/>
  <c r="X88" i="18" s="1"/>
  <c r="Y70" i="18"/>
  <c r="E86" i="18"/>
  <c r="G58" i="18"/>
  <c r="I58" i="18" s="1"/>
  <c r="K58" i="18" s="1"/>
  <c r="E57" i="18"/>
  <c r="E56" i="18" s="1"/>
  <c r="G86" i="18"/>
  <c r="D86" i="18"/>
  <c r="E18" i="18"/>
  <c r="E19" i="18"/>
  <c r="C86" i="18"/>
  <c r="W76" i="18"/>
  <c r="Y52" i="20" l="1"/>
  <c r="Q87" i="20"/>
  <c r="Q88" i="20" s="1"/>
  <c r="T48" i="20"/>
  <c r="R46" i="20"/>
  <c r="P44" i="20"/>
  <c r="V50" i="20"/>
  <c r="X50" i="20" s="1"/>
  <c r="N42" i="20"/>
  <c r="E39" i="20"/>
  <c r="E38" i="20" s="1"/>
  <c r="G40" i="20"/>
  <c r="I40" i="20" s="1"/>
  <c r="K40" i="20" s="1"/>
  <c r="AC86" i="19"/>
  <c r="AD86" i="19" s="1"/>
  <c r="C3" i="19" s="1"/>
  <c r="E55" i="19"/>
  <c r="E54" i="19" s="1"/>
  <c r="G56" i="19"/>
  <c r="I56" i="19" s="1"/>
  <c r="K56" i="19" s="1"/>
  <c r="W83" i="19"/>
  <c r="C2" i="19" s="1"/>
  <c r="E16" i="19"/>
  <c r="W87" i="19"/>
  <c r="W88" i="19" s="1"/>
  <c r="Y68" i="19"/>
  <c r="V66" i="19"/>
  <c r="X66" i="19" s="1"/>
  <c r="R62" i="19"/>
  <c r="T64" i="19"/>
  <c r="N58" i="19"/>
  <c r="P60" i="19"/>
  <c r="AC86" i="18"/>
  <c r="AD86" i="18" s="1"/>
  <c r="C3" i="18" s="1"/>
  <c r="P60" i="18"/>
  <c r="V66" i="18"/>
  <c r="X66" i="18" s="1"/>
  <c r="R62" i="18"/>
  <c r="T64" i="18"/>
  <c r="N58" i="18"/>
  <c r="W87" i="18"/>
  <c r="W88" i="18" s="1"/>
  <c r="Y68" i="18"/>
  <c r="W83" i="18"/>
  <c r="C2" i="18" s="1"/>
  <c r="E16" i="18"/>
  <c r="G56" i="18"/>
  <c r="I56" i="18" s="1"/>
  <c r="K56" i="18" s="1"/>
  <c r="E55" i="18"/>
  <c r="E54" i="18" s="1"/>
  <c r="Y50" i="20" l="1"/>
  <c r="P87" i="20"/>
  <c r="P88" i="20" s="1"/>
  <c r="T46" i="20"/>
  <c r="R44" i="20"/>
  <c r="P42" i="20"/>
  <c r="V48" i="20"/>
  <c r="X48" i="20" s="1"/>
  <c r="N40" i="20"/>
  <c r="E37" i="20"/>
  <c r="E36" i="20" s="1"/>
  <c r="G38" i="20"/>
  <c r="I38" i="20" s="1"/>
  <c r="K38" i="20" s="1"/>
  <c r="E53" i="19"/>
  <c r="E52" i="19" s="1"/>
  <c r="G54" i="19"/>
  <c r="I54" i="19" s="1"/>
  <c r="K54" i="19" s="1"/>
  <c r="T62" i="19"/>
  <c r="N56" i="19"/>
  <c r="P58" i="19"/>
  <c r="V64" i="19"/>
  <c r="X64" i="19" s="1"/>
  <c r="R60" i="19"/>
  <c r="V87" i="19"/>
  <c r="V88" i="19" s="1"/>
  <c r="Y66" i="19"/>
  <c r="V64" i="18"/>
  <c r="X64" i="18" s="1"/>
  <c r="R60" i="18"/>
  <c r="N56" i="18"/>
  <c r="T62" i="18"/>
  <c r="P58" i="18"/>
  <c r="V87" i="18"/>
  <c r="V88" i="18" s="1"/>
  <c r="Y66" i="18"/>
  <c r="G54" i="18"/>
  <c r="I54" i="18" s="1"/>
  <c r="K54" i="18" s="1"/>
  <c r="E53" i="18"/>
  <c r="E52" i="18" s="1"/>
  <c r="Y48" i="20" l="1"/>
  <c r="O87" i="20"/>
  <c r="O88" i="20" s="1"/>
  <c r="T44" i="20"/>
  <c r="R42" i="20"/>
  <c r="P40" i="20"/>
  <c r="V46" i="20"/>
  <c r="X46" i="20" s="1"/>
  <c r="N38" i="20"/>
  <c r="E35" i="20"/>
  <c r="E34" i="20" s="1"/>
  <c r="G36" i="20"/>
  <c r="I36" i="20" s="1"/>
  <c r="K36" i="20" s="1"/>
  <c r="U87" i="19"/>
  <c r="U88" i="19" s="1"/>
  <c r="Y64" i="19"/>
  <c r="V62" i="19"/>
  <c r="X62" i="19" s="1"/>
  <c r="R58" i="19"/>
  <c r="N54" i="19"/>
  <c r="T60" i="19"/>
  <c r="P56" i="19"/>
  <c r="E51" i="19"/>
  <c r="E50" i="19" s="1"/>
  <c r="G52" i="19"/>
  <c r="I52" i="19" s="1"/>
  <c r="K52" i="19" s="1"/>
  <c r="T60" i="18"/>
  <c r="R58" i="18"/>
  <c r="N54" i="18"/>
  <c r="P56" i="18"/>
  <c r="V62" i="18"/>
  <c r="X62" i="18" s="1"/>
  <c r="E51" i="18"/>
  <c r="E50" i="18" s="1"/>
  <c r="G52" i="18"/>
  <c r="I52" i="18" s="1"/>
  <c r="K52" i="18" s="1"/>
  <c r="U87" i="18"/>
  <c r="U88" i="18" s="1"/>
  <c r="Y64" i="18"/>
  <c r="E33" i="20" l="1"/>
  <c r="E32" i="20" s="1"/>
  <c r="G34" i="20"/>
  <c r="I34" i="20" s="1"/>
  <c r="K34" i="20" s="1"/>
  <c r="Y46" i="20"/>
  <c r="N87" i="20"/>
  <c r="N88" i="20" s="1"/>
  <c r="T42" i="20"/>
  <c r="R40" i="20"/>
  <c r="P38" i="20"/>
  <c r="V44" i="20"/>
  <c r="X44" i="20" s="1"/>
  <c r="N36" i="20"/>
  <c r="T58" i="19"/>
  <c r="N52" i="19"/>
  <c r="R56" i="19"/>
  <c r="P54" i="19"/>
  <c r="V60" i="19"/>
  <c r="X60" i="19" s="1"/>
  <c r="T87" i="19"/>
  <c r="T88" i="19" s="1"/>
  <c r="Y62" i="19"/>
  <c r="E49" i="19"/>
  <c r="E48" i="19" s="1"/>
  <c r="G50" i="19"/>
  <c r="I50" i="19" s="1"/>
  <c r="K50" i="19" s="1"/>
  <c r="E49" i="18"/>
  <c r="E48" i="18" s="1"/>
  <c r="G50" i="18"/>
  <c r="I50" i="18" s="1"/>
  <c r="K50" i="18" s="1"/>
  <c r="R56" i="18"/>
  <c r="P54" i="18"/>
  <c r="N52" i="18"/>
  <c r="T58" i="18"/>
  <c r="V60" i="18"/>
  <c r="X60" i="18" s="1"/>
  <c r="T87" i="18"/>
  <c r="T88" i="18" s="1"/>
  <c r="Y62" i="18"/>
  <c r="Y44" i="20" l="1"/>
  <c r="M87" i="20"/>
  <c r="M88" i="20" s="1"/>
  <c r="T40" i="20"/>
  <c r="R38" i="20"/>
  <c r="P36" i="20"/>
  <c r="N34" i="20"/>
  <c r="V42" i="20"/>
  <c r="X42" i="20" s="1"/>
  <c r="E31" i="20"/>
  <c r="E30" i="20" s="1"/>
  <c r="G32" i="20"/>
  <c r="I32" i="20" s="1"/>
  <c r="K32" i="20" s="1"/>
  <c r="E47" i="19"/>
  <c r="E46" i="19" s="1"/>
  <c r="G48" i="19"/>
  <c r="I48" i="19" s="1"/>
  <c r="K48" i="19" s="1"/>
  <c r="T56" i="19"/>
  <c r="N50" i="19"/>
  <c r="P52" i="19"/>
  <c r="V58" i="19"/>
  <c r="X58" i="19" s="1"/>
  <c r="R54" i="19"/>
  <c r="S87" i="19"/>
  <c r="S88" i="19" s="1"/>
  <c r="Y60" i="19"/>
  <c r="P52" i="18"/>
  <c r="V58" i="18"/>
  <c r="X58" i="18" s="1"/>
  <c r="T56" i="18"/>
  <c r="N50" i="18"/>
  <c r="R54" i="18"/>
  <c r="S87" i="18"/>
  <c r="S88" i="18" s="1"/>
  <c r="Y60" i="18"/>
  <c r="G48" i="18"/>
  <c r="I48" i="18" s="1"/>
  <c r="K48" i="18" s="1"/>
  <c r="E47" i="18"/>
  <c r="E46" i="18" s="1"/>
  <c r="T38" i="20" l="1"/>
  <c r="N32" i="20"/>
  <c r="R36" i="20"/>
  <c r="P34" i="20"/>
  <c r="V40" i="20"/>
  <c r="X40" i="20" s="1"/>
  <c r="E29" i="20"/>
  <c r="E28" i="20" s="1"/>
  <c r="E27" i="20" s="1"/>
  <c r="G30" i="20"/>
  <c r="I30" i="20" s="1"/>
  <c r="K30" i="20" s="1"/>
  <c r="Y42" i="20"/>
  <c r="L87" i="20"/>
  <c r="L88" i="20" s="1"/>
  <c r="E45" i="19"/>
  <c r="E44" i="19" s="1"/>
  <c r="G46" i="19"/>
  <c r="I46" i="19" s="1"/>
  <c r="K46" i="19" s="1"/>
  <c r="R87" i="19"/>
  <c r="R88" i="19" s="1"/>
  <c r="Y58" i="19"/>
  <c r="T54" i="19"/>
  <c r="P50" i="19"/>
  <c r="N48" i="19"/>
  <c r="V56" i="19"/>
  <c r="X56" i="19" s="1"/>
  <c r="R52" i="19"/>
  <c r="T54" i="18"/>
  <c r="R52" i="18"/>
  <c r="P50" i="18"/>
  <c r="V56" i="18"/>
  <c r="X56" i="18" s="1"/>
  <c r="N48" i="18"/>
  <c r="R87" i="18"/>
  <c r="R88" i="18" s="1"/>
  <c r="Y58" i="18"/>
  <c r="G46" i="18"/>
  <c r="I46" i="18" s="1"/>
  <c r="K46" i="18" s="1"/>
  <c r="E45" i="18"/>
  <c r="E44" i="18" s="1"/>
  <c r="Y40" i="20" l="1"/>
  <c r="K87" i="20"/>
  <c r="K88" i="20" s="1"/>
  <c r="X38" i="20"/>
  <c r="E76" i="20"/>
  <c r="G28" i="20"/>
  <c r="T36" i="20"/>
  <c r="R34" i="20"/>
  <c r="N30" i="20"/>
  <c r="V38" i="20"/>
  <c r="P32" i="20"/>
  <c r="Q87" i="19"/>
  <c r="Q88" i="19" s="1"/>
  <c r="Y56" i="19"/>
  <c r="N46" i="19"/>
  <c r="P48" i="19"/>
  <c r="T52" i="19"/>
  <c r="R50" i="19"/>
  <c r="V54" i="19"/>
  <c r="X54" i="19" s="1"/>
  <c r="E43" i="19"/>
  <c r="E42" i="19" s="1"/>
  <c r="G44" i="19"/>
  <c r="I44" i="19" s="1"/>
  <c r="K44" i="19" s="1"/>
  <c r="P48" i="18"/>
  <c r="V54" i="18"/>
  <c r="X54" i="18" s="1"/>
  <c r="R50" i="18"/>
  <c r="N46" i="18"/>
  <c r="T52" i="18"/>
  <c r="Q87" i="18"/>
  <c r="Q88" i="18" s="1"/>
  <c r="Y56" i="18"/>
  <c r="G44" i="18"/>
  <c r="I44" i="18" s="1"/>
  <c r="K44" i="18" s="1"/>
  <c r="E43" i="18"/>
  <c r="E42" i="18" s="1"/>
  <c r="G76" i="20" l="1"/>
  <c r="I28" i="20"/>
  <c r="Y38" i="20"/>
  <c r="J87" i="20"/>
  <c r="J88" i="20" s="1"/>
  <c r="E41" i="19"/>
  <c r="E40" i="19" s="1"/>
  <c r="G42" i="19"/>
  <c r="I42" i="19" s="1"/>
  <c r="K42" i="19" s="1"/>
  <c r="N44" i="19"/>
  <c r="T50" i="19"/>
  <c r="P46" i="19"/>
  <c r="R48" i="19"/>
  <c r="V52" i="19"/>
  <c r="X52" i="19" s="1"/>
  <c r="P87" i="19"/>
  <c r="P88" i="19" s="1"/>
  <c r="Y54" i="19"/>
  <c r="P87" i="18"/>
  <c r="P88" i="18" s="1"/>
  <c r="Y54" i="18"/>
  <c r="P46" i="18"/>
  <c r="R48" i="18"/>
  <c r="T50" i="18"/>
  <c r="N44" i="18"/>
  <c r="V52" i="18"/>
  <c r="X52" i="18" s="1"/>
  <c r="G42" i="18"/>
  <c r="I42" i="18" s="1"/>
  <c r="K42" i="18" s="1"/>
  <c r="E41" i="18"/>
  <c r="E40" i="18" s="1"/>
  <c r="I76" i="20" l="1"/>
  <c r="K28" i="20"/>
  <c r="O87" i="19"/>
  <c r="O88" i="19" s="1"/>
  <c r="Y52" i="19"/>
  <c r="V50" i="19"/>
  <c r="X50" i="19" s="1"/>
  <c r="P44" i="19"/>
  <c r="R46" i="19"/>
  <c r="N42" i="19"/>
  <c r="T48" i="19"/>
  <c r="G40" i="19"/>
  <c r="I40" i="19" s="1"/>
  <c r="K40" i="19" s="1"/>
  <c r="E39" i="19"/>
  <c r="E38" i="19" s="1"/>
  <c r="O87" i="18"/>
  <c r="O88" i="18" s="1"/>
  <c r="Y52" i="18"/>
  <c r="R46" i="18"/>
  <c r="T48" i="18"/>
  <c r="N42" i="18"/>
  <c r="P44" i="18"/>
  <c r="V50" i="18"/>
  <c r="X50" i="18" s="1"/>
  <c r="E39" i="18"/>
  <c r="E38" i="18" s="1"/>
  <c r="G40" i="18"/>
  <c r="I40" i="18" s="1"/>
  <c r="K40" i="18" s="1"/>
  <c r="P30" i="20" l="1"/>
  <c r="N28" i="20"/>
  <c r="R32" i="20"/>
  <c r="V36" i="20"/>
  <c r="T34" i="20"/>
  <c r="K76" i="20"/>
  <c r="N40" i="19"/>
  <c r="P42" i="19"/>
  <c r="V48" i="19"/>
  <c r="X48" i="19" s="1"/>
  <c r="R44" i="19"/>
  <c r="T46" i="19"/>
  <c r="N87" i="19"/>
  <c r="N88" i="19" s="1"/>
  <c r="Y50" i="19"/>
  <c r="G38" i="19"/>
  <c r="I38" i="19" s="1"/>
  <c r="K38" i="19" s="1"/>
  <c r="E37" i="19"/>
  <c r="E36" i="19" s="1"/>
  <c r="N87" i="18"/>
  <c r="N88" i="18" s="1"/>
  <c r="Y50" i="18"/>
  <c r="E37" i="18"/>
  <c r="E36" i="18" s="1"/>
  <c r="G38" i="18"/>
  <c r="I38" i="18" s="1"/>
  <c r="K38" i="18" s="1"/>
  <c r="N40" i="18"/>
  <c r="T46" i="18"/>
  <c r="P42" i="18"/>
  <c r="R44" i="18"/>
  <c r="V48" i="18"/>
  <c r="X48" i="18" s="1"/>
  <c r="T76" i="20" l="1"/>
  <c r="X34" i="20"/>
  <c r="R76" i="20"/>
  <c r="X32" i="20"/>
  <c r="X28" i="20"/>
  <c r="N76" i="20"/>
  <c r="V76" i="20"/>
  <c r="X36" i="20"/>
  <c r="P76" i="20"/>
  <c r="X30" i="20"/>
  <c r="M87" i="19"/>
  <c r="M88" i="19" s="1"/>
  <c r="Y48" i="19"/>
  <c r="N38" i="19"/>
  <c r="T44" i="19"/>
  <c r="R42" i="19"/>
  <c r="V46" i="19"/>
  <c r="X46" i="19" s="1"/>
  <c r="P40" i="19"/>
  <c r="E35" i="19"/>
  <c r="E34" i="19" s="1"/>
  <c r="G36" i="19"/>
  <c r="I36" i="19" s="1"/>
  <c r="K36" i="19" s="1"/>
  <c r="G36" i="18"/>
  <c r="I36" i="18" s="1"/>
  <c r="K36" i="18" s="1"/>
  <c r="E35" i="18"/>
  <c r="E34" i="18" s="1"/>
  <c r="N38" i="18"/>
  <c r="T44" i="18"/>
  <c r="P40" i="18"/>
  <c r="V46" i="18"/>
  <c r="X46" i="18" s="1"/>
  <c r="R42" i="18"/>
  <c r="M87" i="18"/>
  <c r="M88" i="18" s="1"/>
  <c r="Y48" i="18"/>
  <c r="X76" i="20" l="1"/>
  <c r="E21" i="20"/>
  <c r="E20" i="20"/>
  <c r="E87" i="20"/>
  <c r="E88" i="20" s="1"/>
  <c r="Y28" i="20"/>
  <c r="G87" i="20"/>
  <c r="G88" i="20" s="1"/>
  <c r="Y32" i="20"/>
  <c r="I87" i="20"/>
  <c r="I88" i="20" s="1"/>
  <c r="Y36" i="20"/>
  <c r="F87" i="20"/>
  <c r="F88" i="20" s="1"/>
  <c r="Y30" i="20"/>
  <c r="H87" i="20"/>
  <c r="H88" i="20" s="1"/>
  <c r="Y34" i="20"/>
  <c r="E33" i="19"/>
  <c r="E32" i="19" s="1"/>
  <c r="G34" i="19"/>
  <c r="I34" i="19" s="1"/>
  <c r="K34" i="19" s="1"/>
  <c r="L87" i="19"/>
  <c r="L88" i="19" s="1"/>
  <c r="Y46" i="19"/>
  <c r="N36" i="19"/>
  <c r="T42" i="19"/>
  <c r="R40" i="19"/>
  <c r="P38" i="19"/>
  <c r="V44" i="19"/>
  <c r="X44" i="19" s="1"/>
  <c r="E33" i="18"/>
  <c r="E32" i="18" s="1"/>
  <c r="G34" i="18"/>
  <c r="I34" i="18" s="1"/>
  <c r="K34" i="18" s="1"/>
  <c r="L87" i="18"/>
  <c r="L88" i="18" s="1"/>
  <c r="Y46" i="18"/>
  <c r="V44" i="18"/>
  <c r="X44" i="18" s="1"/>
  <c r="P38" i="18"/>
  <c r="T42" i="18"/>
  <c r="R40" i="18"/>
  <c r="N36" i="18"/>
  <c r="Y76" i="20" l="1"/>
  <c r="T40" i="19"/>
  <c r="P36" i="19"/>
  <c r="R38" i="19"/>
  <c r="V42" i="19"/>
  <c r="X42" i="19" s="1"/>
  <c r="N34" i="19"/>
  <c r="K87" i="19"/>
  <c r="K88" i="19" s="1"/>
  <c r="Y44" i="19"/>
  <c r="E31" i="19"/>
  <c r="E30" i="19" s="1"/>
  <c r="G32" i="19"/>
  <c r="I32" i="19" s="1"/>
  <c r="K32" i="19" s="1"/>
  <c r="V42" i="18"/>
  <c r="X42" i="18" s="1"/>
  <c r="T40" i="18"/>
  <c r="R38" i="18"/>
  <c r="P36" i="18"/>
  <c r="N34" i="18"/>
  <c r="K87" i="18"/>
  <c r="K88" i="18" s="1"/>
  <c r="Y44" i="18"/>
  <c r="E31" i="18"/>
  <c r="E30" i="18" s="1"/>
  <c r="G32" i="18"/>
  <c r="I32" i="18" s="1"/>
  <c r="K32" i="18" s="1"/>
  <c r="J87" i="19" l="1"/>
  <c r="J88" i="19" s="1"/>
  <c r="Y42" i="19"/>
  <c r="P34" i="19"/>
  <c r="T38" i="19"/>
  <c r="R36" i="19"/>
  <c r="N32" i="19"/>
  <c r="V40" i="19"/>
  <c r="X40" i="19" s="1"/>
  <c r="G30" i="19"/>
  <c r="I30" i="19" s="1"/>
  <c r="K30" i="19" s="1"/>
  <c r="E29" i="19"/>
  <c r="E28" i="19" s="1"/>
  <c r="E27" i="19" s="1"/>
  <c r="P34" i="18"/>
  <c r="T38" i="18"/>
  <c r="N32" i="18"/>
  <c r="V40" i="18"/>
  <c r="X40" i="18" s="1"/>
  <c r="R36" i="18"/>
  <c r="E29" i="18"/>
  <c r="E28" i="18" s="1"/>
  <c r="E27" i="18" s="1"/>
  <c r="G30" i="18"/>
  <c r="I30" i="18" s="1"/>
  <c r="K30" i="18" s="1"/>
  <c r="J87" i="18"/>
  <c r="J88" i="18" s="1"/>
  <c r="Y42" i="18"/>
  <c r="I87" i="19" l="1"/>
  <c r="I88" i="19" s="1"/>
  <c r="Y40" i="19"/>
  <c r="V38" i="19"/>
  <c r="X38" i="19" s="1"/>
  <c r="T36" i="19"/>
  <c r="P32" i="19"/>
  <c r="R34" i="19"/>
  <c r="N30" i="19"/>
  <c r="E76" i="19"/>
  <c r="G28" i="19"/>
  <c r="G28" i="18"/>
  <c r="E76" i="18"/>
  <c r="T36" i="18"/>
  <c r="V38" i="18"/>
  <c r="X38" i="18" s="1"/>
  <c r="R34" i="18"/>
  <c r="N30" i="18"/>
  <c r="P32" i="18"/>
  <c r="I87" i="18"/>
  <c r="I88" i="18" s="1"/>
  <c r="Y40" i="18"/>
  <c r="H87" i="19" l="1"/>
  <c r="H88" i="19" s="1"/>
  <c r="Y38" i="19"/>
  <c r="G76" i="19"/>
  <c r="I28" i="19"/>
  <c r="H87" i="18"/>
  <c r="H88" i="18" s="1"/>
  <c r="Y38" i="18"/>
  <c r="G76" i="18"/>
  <c r="I28" i="18"/>
  <c r="I76" i="19" l="1"/>
  <c r="K28" i="19"/>
  <c r="I76" i="18"/>
  <c r="K28" i="18"/>
  <c r="K76" i="19" l="1"/>
  <c r="P30" i="19"/>
  <c r="T34" i="19"/>
  <c r="R32" i="19"/>
  <c r="V36" i="19"/>
  <c r="N28" i="19"/>
  <c r="T34" i="18"/>
  <c r="N28" i="18"/>
  <c r="R32" i="18"/>
  <c r="V36" i="18"/>
  <c r="P30" i="18"/>
  <c r="K76" i="18"/>
  <c r="R76" i="19" l="1"/>
  <c r="X32" i="19"/>
  <c r="T76" i="19"/>
  <c r="X34" i="19"/>
  <c r="N76" i="19"/>
  <c r="X28" i="19"/>
  <c r="P76" i="19"/>
  <c r="X30" i="19"/>
  <c r="V76" i="19"/>
  <c r="X36" i="19"/>
  <c r="V76" i="18"/>
  <c r="X36" i="18"/>
  <c r="R76" i="18"/>
  <c r="X32" i="18"/>
  <c r="X28" i="18"/>
  <c r="N76" i="18"/>
  <c r="P76" i="18"/>
  <c r="X30" i="18"/>
  <c r="T76" i="18"/>
  <c r="X34" i="18"/>
  <c r="F87" i="19" l="1"/>
  <c r="F88" i="19" s="1"/>
  <c r="Y34" i="19"/>
  <c r="X76" i="19"/>
  <c r="E20" i="19"/>
  <c r="C87" i="19"/>
  <c r="E21" i="19"/>
  <c r="Y28" i="19"/>
  <c r="E87" i="19"/>
  <c r="E88" i="19" s="1"/>
  <c r="Y32" i="19"/>
  <c r="D87" i="19"/>
  <c r="D88" i="19" s="1"/>
  <c r="Y30" i="19"/>
  <c r="G87" i="19"/>
  <c r="G88" i="19" s="1"/>
  <c r="Y36" i="19"/>
  <c r="D87" i="18"/>
  <c r="D88" i="18" s="1"/>
  <c r="Y30" i="18"/>
  <c r="F87" i="18"/>
  <c r="F88" i="18" s="1"/>
  <c r="Y34" i="18"/>
  <c r="G87" i="18"/>
  <c r="G88" i="18" s="1"/>
  <c r="Y36" i="18"/>
  <c r="E87" i="18"/>
  <c r="E88" i="18" s="1"/>
  <c r="Y32" i="18"/>
  <c r="X76" i="18"/>
  <c r="C87" i="18"/>
  <c r="E20" i="18"/>
  <c r="E21" i="18"/>
  <c r="Y28" i="18"/>
  <c r="Y76" i="19" l="1"/>
  <c r="AC87" i="19"/>
  <c r="C88" i="19"/>
  <c r="AC87" i="18"/>
  <c r="C88" i="18"/>
  <c r="Y76" i="18"/>
</calcChain>
</file>

<file path=xl/sharedStrings.xml><?xml version="1.0" encoding="utf-8"?>
<sst xmlns="http://schemas.openxmlformats.org/spreadsheetml/2006/main" count="411" uniqueCount="235">
  <si>
    <t xml:space="preserve">Appropriation Year </t>
  </si>
  <si>
    <t>Description</t>
  </si>
  <si>
    <t>Prior Year Funding</t>
  </si>
  <si>
    <t>General Obligation Bonds</t>
  </si>
  <si>
    <t xml:space="preserve">Any funding via GO bonds, most commonly from capital bonding bill </t>
  </si>
  <si>
    <t>Appropriation Bonds</t>
  </si>
  <si>
    <t>General Fund Cash</t>
  </si>
  <si>
    <t>Federal Funds</t>
  </si>
  <si>
    <r>
      <rPr>
        <b/>
        <i/>
        <sz val="12"/>
        <color theme="1"/>
        <rFont val="Arial"/>
        <family val="2"/>
      </rPr>
      <t>Capital funds only</t>
    </r>
    <r>
      <rPr>
        <i/>
        <sz val="12"/>
        <color theme="1"/>
        <rFont val="Arial"/>
        <family val="2"/>
      </rPr>
      <t xml:space="preserve"> used to support construction, furniture, fixtures or equipment</t>
    </r>
  </si>
  <si>
    <t>City Funds</t>
  </si>
  <si>
    <t xml:space="preserve">Such as sales tax funds used to finance capital construction </t>
  </si>
  <si>
    <t>County Funds</t>
  </si>
  <si>
    <t>Other Local Government Funds</t>
  </si>
  <si>
    <t xml:space="preserve">Grants for infrastructure, etc. </t>
  </si>
  <si>
    <t>Non-Governmental Funds</t>
  </si>
  <si>
    <t xml:space="preserve">Direct donations, campus foundation contributions </t>
  </si>
  <si>
    <t>Other Funding</t>
  </si>
  <si>
    <t xml:space="preserve">Any other funding source not mentioned here </t>
  </si>
  <si>
    <t>Total Prior Year Funding</t>
  </si>
  <si>
    <t>Auto-calculated.</t>
  </si>
  <si>
    <t>Prior Year Expenses</t>
  </si>
  <si>
    <t>Property Acquisition Costs</t>
  </si>
  <si>
    <t>Predesign Fees</t>
  </si>
  <si>
    <t>Design Fees</t>
  </si>
  <si>
    <t>Cost of schematic, design development, construction docs</t>
  </si>
  <si>
    <t>Project Management Costs</t>
  </si>
  <si>
    <t>Costs for hiring owner's rep, state project management</t>
  </si>
  <si>
    <t>Construction Costs</t>
  </si>
  <si>
    <t xml:space="preserve">Total construction costs </t>
  </si>
  <si>
    <t>Relocation Expenses</t>
  </si>
  <si>
    <t xml:space="preserve">Costs used to relocate equipment, technology &amp; furnishings (Few relocation expenses are eligible to be bonded. Use campus operating funds) </t>
  </si>
  <si>
    <t>One Percent for Art</t>
  </si>
  <si>
    <t>Occupancy Costs</t>
  </si>
  <si>
    <t xml:space="preserve">Qualifying furniture, fixtures &amp; equipment </t>
  </si>
  <si>
    <t>Total Prior Year Expenses</t>
  </si>
  <si>
    <t>Comments</t>
  </si>
  <si>
    <t>Funding Request Amounts</t>
  </si>
  <si>
    <t>Instructions</t>
  </si>
  <si>
    <t>General Obligation Bond Request</t>
  </si>
  <si>
    <r>
      <t xml:space="preserve">Other Committed State Funds </t>
    </r>
    <r>
      <rPr>
        <b/>
        <sz val="11"/>
        <color theme="1"/>
        <rFont val="Arial"/>
        <family val="2"/>
      </rPr>
      <t>(campus funding)</t>
    </r>
  </si>
  <si>
    <t>Committed Federal Funds</t>
  </si>
  <si>
    <t>Committed City Funds</t>
  </si>
  <si>
    <t>Committed County Funds</t>
  </si>
  <si>
    <t>Committed Other Local Government Funds</t>
  </si>
  <si>
    <t>Committed Non-Governmental Funds</t>
  </si>
  <si>
    <t>Total Funds Currently Committed</t>
  </si>
  <si>
    <t>Pending State Funds</t>
  </si>
  <si>
    <t xml:space="preserve">Pending funds are funds that may have been applied for or are conditioned on funding from the capital request </t>
  </si>
  <si>
    <t>Pending Federal Funds</t>
  </si>
  <si>
    <t>Pending Local Funds</t>
  </si>
  <si>
    <t>Other Pending Funds</t>
  </si>
  <si>
    <t>Total Funding Sources Related to the Request</t>
  </si>
  <si>
    <t>Matching Funds %</t>
  </si>
  <si>
    <t>Committed + Pending/Total Funding Sources</t>
  </si>
  <si>
    <t xml:space="preserve">TOTAL PROJECT COSTS                                    </t>
  </si>
  <si>
    <t>Project Cost</t>
  </si>
  <si>
    <t>Request Amt.</t>
  </si>
  <si>
    <t>(Dollars in thousands)</t>
  </si>
  <si>
    <t>All Prior Years</t>
  </si>
  <si>
    <t>2024</t>
  </si>
  <si>
    <t>All years</t>
  </si>
  <si>
    <t>1. Property Acquisition</t>
  </si>
  <si>
    <r>
      <rPr>
        <b/>
        <sz val="9"/>
        <rFont val="Arial"/>
        <family val="2"/>
      </rPr>
      <t>1a)</t>
    </r>
    <r>
      <rPr>
        <sz val="9"/>
        <rFont val="Arial"/>
        <family val="2"/>
      </rPr>
      <t xml:space="preserve"> Land, Land and Easements Options</t>
    </r>
  </si>
  <si>
    <r>
      <rPr>
        <b/>
        <sz val="9"/>
        <rFont val="Arial"/>
        <family val="2"/>
      </rPr>
      <t xml:space="preserve">1b) </t>
    </r>
    <r>
      <rPr>
        <sz val="9"/>
        <rFont val="Arial"/>
        <family val="2"/>
      </rPr>
      <t xml:space="preserve">Buildings and Land </t>
    </r>
  </si>
  <si>
    <r>
      <t>3. Design Fees</t>
    </r>
    <r>
      <rPr>
        <sz val="9"/>
        <rFont val="Arial"/>
        <family val="2"/>
      </rPr>
      <t xml:space="preserve"> (6-12% of construction costs)</t>
    </r>
  </si>
  <si>
    <r>
      <rPr>
        <b/>
        <sz val="9"/>
        <rFont val="Arial"/>
        <family val="2"/>
      </rPr>
      <t>3a)</t>
    </r>
    <r>
      <rPr>
        <sz val="9"/>
        <rFont val="Arial"/>
        <family val="2"/>
      </rPr>
      <t xml:space="preserve"> Schematic (20% of design fee) </t>
    </r>
  </si>
  <si>
    <r>
      <rPr>
        <b/>
        <sz val="9"/>
        <rFont val="Arial"/>
        <family val="2"/>
      </rPr>
      <t>3b)</t>
    </r>
    <r>
      <rPr>
        <sz val="9"/>
        <rFont val="Arial"/>
        <family val="2"/>
      </rPr>
      <t xml:space="preserve"> Design Development (20% of design fee)</t>
    </r>
  </si>
  <si>
    <r>
      <rPr>
        <b/>
        <sz val="9"/>
        <rFont val="Arial"/>
        <family val="2"/>
      </rPr>
      <t>3c)</t>
    </r>
    <r>
      <rPr>
        <sz val="9"/>
        <rFont val="Arial"/>
        <family val="2"/>
      </rPr>
      <t xml:space="preserve"> Contract Documents (30% of design fee)</t>
    </r>
  </si>
  <si>
    <r>
      <rPr>
        <b/>
        <sz val="9"/>
        <rFont val="Arial"/>
        <family val="2"/>
      </rPr>
      <t>3d)</t>
    </r>
    <r>
      <rPr>
        <sz val="9"/>
        <rFont val="Arial"/>
        <family val="2"/>
      </rPr>
      <t xml:space="preserve"> Construction Administration (20% of design fee)</t>
    </r>
  </si>
  <si>
    <r>
      <t xml:space="preserve">4. Project Management </t>
    </r>
    <r>
      <rPr>
        <sz val="9"/>
        <rFont val="Arial"/>
        <family val="2"/>
      </rPr>
      <t>(3-10% constr. costs)</t>
    </r>
  </si>
  <si>
    <r>
      <rPr>
        <b/>
        <sz val="9"/>
        <rFont val="Arial"/>
        <family val="2"/>
      </rPr>
      <t>4a)</t>
    </r>
    <r>
      <rPr>
        <sz val="9"/>
        <rFont val="Arial"/>
        <family val="2"/>
      </rPr>
      <t xml:space="preserve"> State Staff Project Management (.8% total project cost)</t>
    </r>
  </si>
  <si>
    <r>
      <rPr>
        <b/>
        <sz val="9"/>
        <rFont val="Arial"/>
        <family val="2"/>
      </rPr>
      <t>4b)</t>
    </r>
    <r>
      <rPr>
        <sz val="9"/>
        <rFont val="Arial"/>
        <family val="2"/>
      </rPr>
      <t xml:space="preserve"> Nonstate Construction Management (2-4% total project)</t>
    </r>
  </si>
  <si>
    <r>
      <rPr>
        <b/>
        <sz val="9"/>
        <rFont val="Arial"/>
        <family val="2"/>
      </rPr>
      <t>4c)</t>
    </r>
    <r>
      <rPr>
        <sz val="9"/>
        <rFont val="Arial"/>
        <family val="2"/>
      </rPr>
      <t xml:space="preserve"> Commissioning (.5% of construction cost)</t>
    </r>
  </si>
  <si>
    <t>5. Construction Costs</t>
  </si>
  <si>
    <r>
      <rPr>
        <b/>
        <sz val="9"/>
        <rFont val="Arial"/>
        <family val="2"/>
      </rPr>
      <t>5a)</t>
    </r>
    <r>
      <rPr>
        <sz val="9"/>
        <rFont val="Arial"/>
        <family val="2"/>
      </rPr>
      <t xml:space="preserve"> Site and Building Preparation</t>
    </r>
  </si>
  <si>
    <r>
      <rPr>
        <b/>
        <sz val="9"/>
        <rFont val="Arial"/>
        <family val="2"/>
      </rPr>
      <t>5b)</t>
    </r>
    <r>
      <rPr>
        <sz val="9"/>
        <rFont val="Arial"/>
        <family val="2"/>
      </rPr>
      <t xml:space="preserve"> Demolition/Decommissioning</t>
    </r>
  </si>
  <si>
    <r>
      <rPr>
        <b/>
        <sz val="9"/>
        <rFont val="Arial"/>
        <family val="2"/>
      </rPr>
      <t>5c)</t>
    </r>
    <r>
      <rPr>
        <sz val="9"/>
        <rFont val="Arial"/>
        <family val="2"/>
      </rPr>
      <t xml:space="preserve"> Construction</t>
    </r>
  </si>
  <si>
    <r>
      <rPr>
        <b/>
        <sz val="9"/>
        <rFont val="Arial"/>
        <family val="2"/>
      </rPr>
      <t>5d)</t>
    </r>
    <r>
      <rPr>
        <sz val="9"/>
        <rFont val="Arial"/>
        <family val="2"/>
      </rPr>
      <t xml:space="preserve"> Infrastructure/Roads/Utilities</t>
    </r>
  </si>
  <si>
    <r>
      <rPr>
        <b/>
        <sz val="9"/>
        <rFont val="Arial"/>
        <family val="2"/>
      </rPr>
      <t>5e)</t>
    </r>
    <r>
      <rPr>
        <sz val="9"/>
        <rFont val="Arial"/>
        <family val="2"/>
      </rPr>
      <t xml:space="preserve"> Hazardous Materials Abatement</t>
    </r>
  </si>
  <si>
    <r>
      <t xml:space="preserve">7. Occupancy </t>
    </r>
    <r>
      <rPr>
        <sz val="9"/>
        <rFont val="Arial"/>
        <family val="2"/>
      </rPr>
      <t>(4-10% of 5c: Construction)</t>
    </r>
  </si>
  <si>
    <r>
      <rPr>
        <b/>
        <sz val="9"/>
        <rFont val="Arial"/>
        <family val="2"/>
      </rPr>
      <t xml:space="preserve">7a) </t>
    </r>
    <r>
      <rPr>
        <sz val="9"/>
        <rFont val="Arial"/>
        <family val="2"/>
      </rPr>
      <t>Furniture, Fixtures and Equipment (4-8% of construction)</t>
    </r>
  </si>
  <si>
    <r>
      <rPr>
        <b/>
        <sz val="9"/>
        <rFont val="Arial"/>
        <family val="2"/>
      </rPr>
      <t>7b)</t>
    </r>
    <r>
      <rPr>
        <sz val="9"/>
        <rFont val="Arial"/>
        <family val="2"/>
      </rPr>
      <t xml:space="preserve"> Telecommunications - Voice &amp; Data (1% of construction)</t>
    </r>
  </si>
  <si>
    <r>
      <rPr>
        <b/>
        <sz val="9"/>
        <rFont val="Arial"/>
        <family val="2"/>
      </rPr>
      <t>7c)</t>
    </r>
    <r>
      <rPr>
        <sz val="9"/>
        <rFont val="Arial"/>
        <family val="2"/>
      </rPr>
      <t xml:space="preserve"> Security Equipment (1% of construction)</t>
    </r>
  </si>
  <si>
    <t>PROJECT COST SUBTOTAL</t>
  </si>
  <si>
    <t xml:space="preserve">8. Inflation  </t>
  </si>
  <si>
    <r>
      <rPr>
        <b/>
        <sz val="9"/>
        <rFont val="Arial"/>
        <family val="2"/>
      </rPr>
      <t>8a)</t>
    </r>
    <r>
      <rPr>
        <sz val="9"/>
        <rFont val="Arial"/>
        <family val="2"/>
      </rPr>
      <t xml:space="preserve"> Midpoint of Construction (mo/yr)</t>
    </r>
  </si>
  <si>
    <r>
      <rPr>
        <b/>
        <sz val="9"/>
        <rFont val="Arial"/>
        <family val="2"/>
      </rPr>
      <t xml:space="preserve">8b) </t>
    </r>
    <r>
      <rPr>
        <sz val="9"/>
        <rFont val="Arial"/>
        <family val="2"/>
      </rPr>
      <t>Multiplier (auto calculated)</t>
    </r>
  </si>
  <si>
    <r>
      <rPr>
        <b/>
        <sz val="9"/>
        <rFont val="Arial"/>
        <family val="2"/>
      </rPr>
      <t>8c)</t>
    </r>
    <r>
      <rPr>
        <sz val="9"/>
        <rFont val="Arial"/>
        <family val="2"/>
      </rPr>
      <t xml:space="preserve"> Inflation Cost  (auto calculated)</t>
    </r>
  </si>
  <si>
    <r>
      <t>10. Total Funding Sources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(auto-populated from Funding Sources)</t>
    </r>
  </si>
  <si>
    <t>11. Costs less Funding</t>
  </si>
  <si>
    <r>
      <t>SOURCE OF FUNDS FOR DEBT SERVICE PAYMENT</t>
    </r>
    <r>
      <rPr>
        <sz val="9"/>
        <rFont val="Arial"/>
        <family val="2"/>
      </rPr>
      <t xml:space="preserve">                    </t>
    </r>
  </si>
  <si>
    <t>Amount</t>
  </si>
  <si>
    <t>General Fund (GO Bonds) - 2/3 of Grand Total project costs</t>
  </si>
  <si>
    <t>System Financing - 1/6 of Grand Total project costs</t>
  </si>
  <si>
    <t>Campus Financing - 1/6 of Grand Total project costs</t>
  </si>
  <si>
    <t>addition check</t>
  </si>
  <si>
    <t>IMPACT ON CAMPUS OPERATING COSTS
(in thousands; $137,500 = $138)</t>
  </si>
  <si>
    <t>Current Cost</t>
  </si>
  <si>
    <t>Projected Costs (Without Inflation)</t>
  </si>
  <si>
    <t>FY 2024-25</t>
  </si>
  <si>
    <t>Building Operating Expenses</t>
  </si>
  <si>
    <t xml:space="preserve">Utilities (electric, gas, other) </t>
  </si>
  <si>
    <t xml:space="preserve">Maintenance (routine) </t>
  </si>
  <si>
    <t xml:space="preserve">Repairs (planned / estimated) </t>
  </si>
  <si>
    <t>Waste removal (standard, hazardous)</t>
  </si>
  <si>
    <t>Annual building servicing (elevators, fire, etc)</t>
  </si>
  <si>
    <t xml:space="preserve">Lease Expenses </t>
  </si>
  <si>
    <t xml:space="preserve">Equipment </t>
  </si>
  <si>
    <t>Expenditure Subtotal</t>
  </si>
  <si>
    <t>TOTAL</t>
  </si>
  <si>
    <t>CONSTRUCTION TYPE OF SPACE</t>
  </si>
  <si>
    <t>EXISTING</t>
  </si>
  <si>
    <t>NEW CONSTRUCTION</t>
  </si>
  <si>
    <t>RENOVATION</t>
  </si>
  <si>
    <t>RENEWAL</t>
  </si>
  <si>
    <t xml:space="preserve">DEMOLITION </t>
  </si>
  <si>
    <t>List Major Type of Space (classroom, office, lab, mech., etc.)</t>
  </si>
  <si>
    <t>Gross Sq. Feet</t>
  </si>
  <si>
    <t>Cost ($)</t>
  </si>
  <si>
    <t>Cost Per Sq. Foot                     ($)</t>
  </si>
  <si>
    <t>Cost Per Sq. Foot                     (in $)</t>
  </si>
  <si>
    <t>TOTAL COST     ($)</t>
  </si>
  <si>
    <r>
      <t xml:space="preserve">MMB </t>
    </r>
    <r>
      <rPr>
        <b/>
        <sz val="10"/>
        <color rgb="FF000000"/>
        <rFont val="Arial"/>
        <family val="2"/>
      </rPr>
      <t xml:space="preserve">MULTIPLIER </t>
    </r>
  </si>
  <si>
    <t>(List costs in thousands; $137,500 = $138)</t>
  </si>
  <si>
    <t>General Obligation debt only</t>
  </si>
  <si>
    <t>2026</t>
  </si>
  <si>
    <r>
      <rPr>
        <b/>
        <sz val="9"/>
        <rFont val="Arial"/>
        <family val="2"/>
      </rPr>
      <t>5f)</t>
    </r>
    <r>
      <rPr>
        <sz val="9"/>
        <rFont val="Arial"/>
        <family val="2"/>
      </rPr>
      <t xml:space="preserve"> Testing/Quality Assurance (1-4% construction cost)</t>
    </r>
  </si>
  <si>
    <r>
      <rPr>
        <b/>
        <sz val="9"/>
        <rFont val="Arial"/>
        <family val="2"/>
      </rPr>
      <t>5g)</t>
    </r>
    <r>
      <rPr>
        <sz val="9"/>
        <rFont val="Arial"/>
        <family val="2"/>
      </rPr>
      <t xml:space="preserve"> Construction Contingency (6-10% of 5c: Construction)</t>
    </r>
  </si>
  <si>
    <r>
      <t xml:space="preserve">2. Predesign </t>
    </r>
    <r>
      <rPr>
        <i/>
        <sz val="9"/>
        <rFont val="Arial"/>
        <family val="2"/>
      </rPr>
      <t>(autofill from Prior Year Funding worksheet)</t>
    </r>
  </si>
  <si>
    <t xml:space="preserve">GRAND TOTAL - PROJECT COSTS </t>
  </si>
  <si>
    <t>1. SUBTOTAL</t>
  </si>
  <si>
    <t>3. SUBTOTAL</t>
  </si>
  <si>
    <t>4. SUBTOTAL</t>
  </si>
  <si>
    <t>5. SUBTOTAL</t>
  </si>
  <si>
    <t>6. SUBTOTAL</t>
  </si>
  <si>
    <t>7. SUBTOTAL</t>
  </si>
  <si>
    <t>Revenue Offsets; explain below</t>
  </si>
  <si>
    <t>Other State Funds (campus funding)</t>
  </si>
  <si>
    <r>
      <t xml:space="preserve">Operating appropriation </t>
    </r>
    <r>
      <rPr>
        <b/>
        <i/>
        <sz val="12"/>
        <color theme="1"/>
        <rFont val="Arial"/>
        <family val="2"/>
      </rPr>
      <t xml:space="preserve">from legislature. </t>
    </r>
    <r>
      <rPr>
        <i/>
        <sz val="12"/>
        <color theme="1"/>
        <rFont val="Arial"/>
        <family val="2"/>
      </rPr>
      <t>Rarely used by Minnesota State.</t>
    </r>
  </si>
  <si>
    <t>Campus cost incurred for property acquisition.</t>
  </si>
  <si>
    <t>Amount expended on art up to 1% of construction cost (no $ limit)</t>
  </si>
  <si>
    <t>Debt obligation as % of college/university Operating Budget:</t>
  </si>
  <si>
    <t>All cells in this row should equal zero (0). If not, check that Total Prior Year Expenses are equal to Total Prior Year Funding.</t>
  </si>
  <si>
    <t>FY 2026-27</t>
  </si>
  <si>
    <r>
      <t xml:space="preserve">       </t>
    </r>
    <r>
      <rPr>
        <b/>
        <sz val="9"/>
        <rFont val="Arial"/>
        <family val="2"/>
      </rPr>
      <t>8d)</t>
    </r>
    <r>
      <rPr>
        <sz val="9"/>
        <rFont val="Arial"/>
        <family val="2"/>
      </rPr>
      <t xml:space="preserve"> Inflationary adjustment (explain):</t>
    </r>
  </si>
  <si>
    <r>
      <t>9. Other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costs (explain):</t>
    </r>
  </si>
  <si>
    <t>Minnesota State Debt Service Model</t>
  </si>
  <si>
    <t>check 1:</t>
  </si>
  <si>
    <t>check 2:</t>
  </si>
  <si>
    <t>INSTRUCTION: FILL IN ORANGE CELLS</t>
  </si>
  <si>
    <t>When the expenses are spent will determine the debt service (principal and interest) allocated in any fiscal year.</t>
  </si>
  <si>
    <t>Principal:</t>
  </si>
  <si>
    <t>Rate:</t>
  </si>
  <si>
    <t>Principal: Pay over 20 yrs</t>
  </si>
  <si>
    <t>Principal: MnSCU TOTAL = 1/3</t>
  </si>
  <si>
    <t xml:space="preserve">Checkpoint: </t>
  </si>
  <si>
    <t>Total principal Inst will pay</t>
  </si>
  <si>
    <t>Checkpoint:</t>
  </si>
  <si>
    <t>AVE Annual DS - Principal (both portions)</t>
  </si>
  <si>
    <t>MAX Annual DS - Principal (both portions)</t>
  </si>
  <si>
    <t>AVE Annual DS - Interest (both portions)</t>
  </si>
  <si>
    <t>MAX Annual DS - Interest (both portions)</t>
  </si>
  <si>
    <t>% Expense Executed</t>
  </si>
  <si>
    <t>INSTITUTION PORTION ONLY</t>
  </si>
  <si>
    <t>Total</t>
  </si>
  <si>
    <t>Principal</t>
  </si>
  <si>
    <t xml:space="preserve">Interest </t>
  </si>
  <si>
    <t>FISCAL</t>
  </si>
  <si>
    <t>DUE DATE</t>
  </si>
  <si>
    <t>INT. RATE</t>
  </si>
  <si>
    <t>PRINCIPAL</t>
  </si>
  <si>
    <t>INTEREST</t>
  </si>
  <si>
    <t>Transfer</t>
  </si>
  <si>
    <t>MinnState Total</t>
  </si>
  <si>
    <t>Institution</t>
  </si>
  <si>
    <t xml:space="preserve"> YEAR</t>
  </si>
  <si>
    <t>Total P &amp; I</t>
  </si>
  <si>
    <t>total project</t>
  </si>
  <si>
    <t>pay debt of 1/3</t>
  </si>
  <si>
    <t>Institution pays 1/2 of debt over 20 years</t>
  </si>
  <si>
    <t>s.o. pays other 1/2 of debt over 20 years</t>
  </si>
  <si>
    <t>check</t>
  </si>
  <si>
    <t>Principal - both portions</t>
  </si>
  <si>
    <t>Interest - both portions</t>
  </si>
  <si>
    <t>Total - both portions</t>
  </si>
  <si>
    <t>College/university total GO debt service:</t>
  </si>
  <si>
    <t>Current &amp; projected debt service with added project. For projected debt service, see attached worksheets. For assistance, contact Metody Popov, Financial Services Director, at 651-201-1738 or metody.popov@minnstate.edu.</t>
  </si>
  <si>
    <t>GO total request for 2024 (autofilled from Funding Sources worksheet)</t>
  </si>
  <si>
    <t>GO total request for 2026 (autofilled from Funding Sources worksheet)</t>
  </si>
  <si>
    <t>Net Prior Year Funding minus Expenses</t>
  </si>
  <si>
    <t>(Enter comments here about any Matching Funds indicated -- who is providing the matching funds?)</t>
  </si>
  <si>
    <t>Auto-calculated. This must be equal to the Grand Total Project Cost shown on the Project Cost tab.</t>
  </si>
  <si>
    <t>Total amount of capital bonding (GO) request.</t>
  </si>
  <si>
    <t>Funding received in a prior year for this project.</t>
  </si>
  <si>
    <r>
      <t xml:space="preserve">1% or less of </t>
    </r>
    <r>
      <rPr>
        <b/>
        <sz val="9"/>
        <rFont val="Arial"/>
        <family val="2"/>
      </rPr>
      <t xml:space="preserve">only </t>
    </r>
    <r>
      <rPr>
        <sz val="9"/>
        <rFont val="Arial"/>
        <family val="2"/>
      </rPr>
      <t>the amount shown in row 5c - Construction</t>
    </r>
  </si>
  <si>
    <r>
      <rPr>
        <b/>
        <sz val="9"/>
        <rFont val="Arial"/>
        <family val="2"/>
      </rPr>
      <t>4d)</t>
    </r>
    <r>
      <rPr>
        <sz val="9"/>
        <rFont val="Arial"/>
        <family val="2"/>
      </rPr>
      <t xml:space="preserve"> Other Proj. Management fees (describe below)</t>
    </r>
  </si>
  <si>
    <t>(Enter comments here related to "other" fees, additional costs, etc.)</t>
  </si>
  <si>
    <r>
      <t xml:space="preserve">Row 11 must show all zeroes (0) -- if there is a number here, check the Funding Sources sheet and make sure </t>
    </r>
    <r>
      <rPr>
        <b/>
        <sz val="9"/>
        <rFont val="Arial"/>
        <family val="2"/>
      </rPr>
      <t>Total Funding Sources</t>
    </r>
    <r>
      <rPr>
        <sz val="9"/>
        <rFont val="Arial"/>
        <family val="2"/>
      </rPr>
      <t xml:space="preserve"> is equal to the </t>
    </r>
    <r>
      <rPr>
        <b/>
        <sz val="9"/>
        <rFont val="Arial"/>
        <family val="2"/>
      </rPr>
      <t>Grand Total Project Costs</t>
    </r>
    <r>
      <rPr>
        <sz val="9"/>
        <rFont val="Arial"/>
        <family val="2"/>
      </rPr>
      <t xml:space="preserve"> (row 46)</t>
    </r>
  </si>
  <si>
    <r>
      <t xml:space="preserve">6. Art </t>
    </r>
    <r>
      <rPr>
        <sz val="9"/>
        <rFont val="Arial"/>
        <family val="2"/>
      </rPr>
      <t xml:space="preserve">(Up to 1% of row 5c construction cost; </t>
    </r>
    <r>
      <rPr>
        <b/>
        <sz val="9"/>
        <rFont val="Arial"/>
        <family val="2"/>
      </rPr>
      <t>no limit</t>
    </r>
    <r>
      <rPr>
        <sz val="9"/>
        <rFont val="Arial"/>
        <family val="2"/>
      </rPr>
      <t>)</t>
    </r>
  </si>
  <si>
    <t>Pending Funds</t>
  </si>
  <si>
    <t>Total Pending Funds</t>
  </si>
  <si>
    <t>Funds Currently Committed</t>
  </si>
  <si>
    <t>Provide any comments on unique funding sources, expenses, etc.</t>
  </si>
  <si>
    <t>Comments on Funding or Expenses</t>
  </si>
  <si>
    <t>2028</t>
  </si>
  <si>
    <t>Make sure your predesign costs are listed in the Prior Year sheet.</t>
  </si>
  <si>
    <t>FY 2028-29</t>
  </si>
  <si>
    <t>FY2030-31</t>
  </si>
  <si>
    <t>Other program-related expenses</t>
  </si>
  <si>
    <t>Change from Current FY 2022-2023</t>
  </si>
  <si>
    <t>Change in # of F.T.E. Personnel</t>
  </si>
  <si>
    <t>Compensation (Building Operation)</t>
  </si>
  <si>
    <t>Instructions: Indicate, in $ thousands, current and estimated operating costs if the project is funded. If the project affects only one building, indicate costs for that building only; if multiple buildings are affected, sum the costs for those buildings.</t>
  </si>
  <si>
    <t>Off campus real estate lease expenses (or savings)</t>
  </si>
  <si>
    <r>
      <t>12. System Calculated Contingency</t>
    </r>
    <r>
      <rPr>
        <sz val="9"/>
        <rFont val="Arial"/>
        <family val="2"/>
      </rPr>
      <t xml:space="preserve"> (5% of Grand Total costs)</t>
    </r>
  </si>
  <si>
    <r>
      <t xml:space="preserve">Committed funds are those funds that have been awarded or otherwise identified for use for this project.
</t>
    </r>
    <r>
      <rPr>
        <b/>
        <i/>
        <sz val="11"/>
        <color theme="1"/>
        <rFont val="Calibri"/>
        <family val="2"/>
        <scheme val="minor"/>
      </rPr>
      <t>Use "Other Committed State Funds" for any campus funding for this project.</t>
    </r>
  </si>
  <si>
    <t>FY 2024</t>
  </si>
  <si>
    <t>FY 2029</t>
  </si>
  <si>
    <t>FY 2034*</t>
  </si>
  <si>
    <t>FY2039*</t>
  </si>
  <si>
    <t>*Only fill out debt service costs for FY2034 and FY2039 if this project will be requesting additional funding in 2026 and/or 2028.</t>
  </si>
  <si>
    <r>
      <t xml:space="preserve">Revenue Offsets are defined as new or additional revenues that are a direct result of the project's construction/ renovation. (This revenue information includes but is not limited to user fees and increased gate receipts.) </t>
    </r>
    <r>
      <rPr>
        <b/>
        <sz val="10"/>
        <color rgb="FFFF0000"/>
        <rFont val="Arial"/>
        <family val="2"/>
      </rPr>
      <t xml:space="preserve">Describe revenue offsets, if applicable: </t>
    </r>
  </si>
  <si>
    <t>Projected CFI for the college/university:</t>
  </si>
  <si>
    <t>Projected</t>
  </si>
  <si>
    <t>Current</t>
  </si>
  <si>
    <t>IMPACT ON CAMPUS DEBT SERVICE AND CFI
Assuming this total project is funded:</t>
  </si>
  <si>
    <t>Include bidding costs, if applicable</t>
  </si>
  <si>
    <r>
      <rPr>
        <b/>
        <sz val="9"/>
        <rFont val="Arial"/>
        <family val="2"/>
      </rPr>
      <t>3e)</t>
    </r>
    <r>
      <rPr>
        <sz val="9"/>
        <rFont val="Arial"/>
        <family val="2"/>
      </rPr>
      <t xml:space="preserve"> Other design fees (describe below)</t>
    </r>
  </si>
  <si>
    <r>
      <t xml:space="preserve">(Projected Rates For FY 2021 - 2028) </t>
    </r>
    <r>
      <rPr>
        <sz val="10"/>
        <color rgb="FF000000"/>
        <rFont val="Arial"/>
        <family val="2"/>
      </rPr>
      <t xml:space="preserve">Midpoint of Construction </t>
    </r>
  </si>
  <si>
    <t xml:space="preserve">For each column (year), the amount in this row must be equal to the corresponding Total Funding Sources amount shown on the Funding Sources sheet </t>
  </si>
  <si>
    <t>Cash appropriated by legislature for project backed by bonds; rarely used by Minnesota State.</t>
  </si>
  <si>
    <t>Predesign work funded by campus operating funds</t>
  </si>
  <si>
    <r>
      <t xml:space="preserve">Campus funds (operating funds) used to finance </t>
    </r>
    <r>
      <rPr>
        <b/>
        <i/>
        <sz val="12"/>
        <color theme="1"/>
        <rFont val="Arial"/>
        <family val="2"/>
      </rPr>
      <t>predesign</t>
    </r>
    <r>
      <rPr>
        <i/>
        <sz val="12"/>
        <color theme="1"/>
        <rFont val="Arial"/>
        <family val="2"/>
      </rPr>
      <t xml:space="preserve"> work or other work</t>
    </r>
  </si>
  <si>
    <t>Per-credit projected debt service (FYE as of Sept. 15, 2022):</t>
  </si>
  <si>
    <t>For a design-only request, select a Midpoint that is approximately in the middle of the estimated design schedule.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</si>
</sst>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&quot;$&quot;#,##0"/>
    <numFmt numFmtId="166" formatCode="_(* #,##0_);_(* \(#,##0\);_(* &quot;-&quot;??_);_(@_)"/>
    <numFmt numFmtId="167" formatCode="0.0%"/>
    <numFmt numFmtId="168" formatCode="dd\-mmm\-yy_)"/>
  </numFmts>
  <fonts count="5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4"/>
      <color theme="1"/>
      <name val="Arial"/>
      <family val="2"/>
    </font>
    <font>
      <b/>
      <sz val="12"/>
      <color theme="0" tint="-0.499984740745262"/>
      <name val="Arial"/>
      <family val="2"/>
    </font>
    <font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b/>
      <sz val="11"/>
      <color theme="0" tint="-0.499984740745262"/>
      <name val="Arial"/>
      <family val="2"/>
    </font>
    <font>
      <b/>
      <i/>
      <sz val="11"/>
      <color theme="1"/>
      <name val="Arial"/>
      <family val="2"/>
    </font>
    <font>
      <sz val="16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12"/>
      <color rgb="FFFF0000"/>
      <name val="Arial"/>
      <family val="2"/>
    </font>
    <font>
      <sz val="12"/>
      <name val="SWISS"/>
    </font>
    <font>
      <b/>
      <sz val="18"/>
      <name val="SWISS"/>
    </font>
    <font>
      <sz val="8"/>
      <name val="SWISS"/>
    </font>
    <font>
      <b/>
      <sz val="8"/>
      <name val="SWISS"/>
    </font>
    <font>
      <b/>
      <sz val="8"/>
      <color rgb="FFFF0000"/>
      <name val="SWISS"/>
    </font>
    <font>
      <u/>
      <sz val="8"/>
      <name val="SWISS"/>
    </font>
    <font>
      <b/>
      <u/>
      <sz val="8"/>
      <name val="SWISS"/>
    </font>
    <font>
      <b/>
      <sz val="10"/>
      <color rgb="FFFF0000"/>
      <name val="Arial"/>
      <family val="2"/>
    </font>
    <font>
      <i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i/>
      <sz val="12"/>
      <color rgb="FFFF0000"/>
      <name val="Arial"/>
      <family val="2"/>
    </font>
    <font>
      <sz val="8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2F2F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theme="0" tint="-0.499984740745262"/>
      </bottom>
      <diagonal/>
    </border>
    <border>
      <left/>
      <right/>
      <top style="thick">
        <color indexed="64"/>
      </top>
      <bottom style="medium">
        <color theme="0" tint="-0.499984740745262"/>
      </bottom>
      <diagonal/>
    </border>
    <border>
      <left/>
      <right style="thick">
        <color indexed="64"/>
      </right>
      <top style="thick">
        <color indexed="64"/>
      </top>
      <bottom style="medium">
        <color theme="0" tint="-0.499984740745262"/>
      </bottom>
      <diagonal/>
    </border>
    <border>
      <left style="thick">
        <color indexed="64"/>
      </left>
      <right/>
      <top/>
      <bottom/>
      <diagonal/>
    </border>
    <border>
      <left style="thin">
        <color theme="0" tint="-0.499984740745262"/>
      </left>
      <right style="thick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indexed="64"/>
      </right>
      <top style="thin">
        <color theme="0" tint="-0.499984740745262"/>
      </top>
      <bottom style="medium">
        <color theme="0" tint="-0.499984740745262"/>
      </bottom>
      <diagonal/>
    </border>
    <border>
      <left style="thick">
        <color indexed="64"/>
      </left>
      <right style="medium">
        <color indexed="64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indexed="64"/>
      </top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1">
    <xf numFmtId="0" fontId="0" fillId="0" borderId="0"/>
    <xf numFmtId="0" fontId="10" fillId="0" borderId="0"/>
    <xf numFmtId="9" fontId="10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1" fillId="0" borderId="0"/>
    <xf numFmtId="43" fontId="2" fillId="0" borderId="0" applyFont="0" applyFill="0" applyBorder="0" applyAlignment="0" applyProtection="0"/>
    <xf numFmtId="41" fontId="10" fillId="0" borderId="0"/>
    <xf numFmtId="43" fontId="1" fillId="0" borderId="0" applyFont="0" applyFill="0" applyBorder="0" applyAlignment="0" applyProtection="0"/>
  </cellStyleXfs>
  <cellXfs count="500">
    <xf numFmtId="0" fontId="0" fillId="0" borderId="0" xfId="0"/>
    <xf numFmtId="0" fontId="6" fillId="0" borderId="0" xfId="0" applyFont="1" applyAlignment="1">
      <alignment vertical="center"/>
    </xf>
    <xf numFmtId="5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5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9" fillId="0" borderId="0" xfId="0" applyFont="1"/>
    <xf numFmtId="0" fontId="10" fillId="0" borderId="0" xfId="0" applyFont="1"/>
    <xf numFmtId="3" fontId="6" fillId="2" borderId="4" xfId="0" applyNumberFormat="1" applyFont="1" applyFill="1" applyBorder="1" applyAlignment="1">
      <alignment vertical="center"/>
    </xf>
    <xf numFmtId="0" fontId="10" fillId="0" borderId="0" xfId="0" applyFont="1" applyAlignment="1">
      <alignment wrapText="1"/>
    </xf>
    <xf numFmtId="5" fontId="6" fillId="0" borderId="3" xfId="0" applyNumberFormat="1" applyFont="1" applyBorder="1" applyAlignment="1">
      <alignment vertical="center"/>
    </xf>
    <xf numFmtId="3" fontId="6" fillId="3" borderId="6" xfId="0" applyNumberFormat="1" applyFont="1" applyFill="1" applyBorder="1" applyAlignment="1">
      <alignment horizontal="right" vertical="center"/>
    </xf>
    <xf numFmtId="5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5" fontId="12" fillId="0" borderId="3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10" fillId="0" borderId="0" xfId="1"/>
    <xf numFmtId="3" fontId="6" fillId="4" borderId="7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3" fontId="5" fillId="4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 applyProtection="1">
      <alignment horizontal="right" vertical="center"/>
      <protection locked="0"/>
    </xf>
    <xf numFmtId="0" fontId="3" fillId="0" borderId="0" xfId="3"/>
    <xf numFmtId="0" fontId="13" fillId="0" borderId="0" xfId="3" applyFont="1"/>
    <xf numFmtId="0" fontId="3" fillId="0" borderId="0" xfId="3" applyAlignment="1">
      <alignment vertical="center"/>
    </xf>
    <xf numFmtId="0" fontId="23" fillId="0" borderId="0" xfId="3" applyFont="1"/>
    <xf numFmtId="165" fontId="23" fillId="0" borderId="0" xfId="3" applyNumberFormat="1" applyFont="1"/>
    <xf numFmtId="0" fontId="24" fillId="0" borderId="0" xfId="3" applyFont="1"/>
    <xf numFmtId="165" fontId="3" fillId="0" borderId="0" xfId="3" applyNumberFormat="1"/>
    <xf numFmtId="0" fontId="25" fillId="0" borderId="0" xfId="3" applyFont="1"/>
    <xf numFmtId="0" fontId="21" fillId="4" borderId="4" xfId="3" applyFont="1" applyFill="1" applyBorder="1" applyAlignment="1">
      <alignment horizontal="center" vertical="center"/>
    </xf>
    <xf numFmtId="0" fontId="26" fillId="0" borderId="0" xfId="3" applyFont="1"/>
    <xf numFmtId="0" fontId="26" fillId="4" borderId="0" xfId="3" applyFont="1" applyFill="1" applyAlignment="1">
      <alignment horizontal="left" indent="1"/>
    </xf>
    <xf numFmtId="0" fontId="29" fillId="0" borderId="1" xfId="3" applyFont="1" applyBorder="1" applyAlignment="1">
      <alignment wrapText="1"/>
    </xf>
    <xf numFmtId="0" fontId="27" fillId="4" borderId="12" xfId="3" applyFont="1" applyFill="1" applyBorder="1"/>
    <xf numFmtId="0" fontId="27" fillId="0" borderId="0" xfId="3" applyFont="1"/>
    <xf numFmtId="0" fontId="27" fillId="4" borderId="0" xfId="3" applyFont="1" applyFill="1"/>
    <xf numFmtId="3" fontId="6" fillId="4" borderId="1" xfId="0" applyNumberFormat="1" applyFont="1" applyFill="1" applyBorder="1" applyAlignment="1">
      <alignment horizontal="right" vertical="center"/>
    </xf>
    <xf numFmtId="10" fontId="6" fillId="4" borderId="1" xfId="0" applyNumberFormat="1" applyFont="1" applyFill="1" applyBorder="1" applyAlignment="1">
      <alignment horizontal="right" vertical="center"/>
    </xf>
    <xf numFmtId="0" fontId="3" fillId="0" borderId="0" xfId="3" applyAlignment="1">
      <alignment horizontal="left" indent="1"/>
    </xf>
    <xf numFmtId="41" fontId="3" fillId="0" borderId="0" xfId="3" applyNumberFormat="1"/>
    <xf numFmtId="41" fontId="13" fillId="0" borderId="0" xfId="3" applyNumberFormat="1" applyFont="1" applyAlignment="1">
      <alignment horizontal="left" vertical="top" wrapText="1"/>
    </xf>
    <xf numFmtId="0" fontId="32" fillId="0" borderId="5" xfId="3" applyFont="1" applyBorder="1" applyAlignment="1">
      <alignment horizontal="left" indent="1"/>
    </xf>
    <xf numFmtId="41" fontId="32" fillId="0" borderId="2" xfId="3" applyNumberFormat="1" applyFont="1" applyBorder="1"/>
    <xf numFmtId="0" fontId="32" fillId="0" borderId="2" xfId="3" applyFont="1" applyBorder="1"/>
    <xf numFmtId="5" fontId="32" fillId="0" borderId="2" xfId="6" applyNumberFormat="1" applyFont="1" applyBorder="1"/>
    <xf numFmtId="0" fontId="27" fillId="0" borderId="1" xfId="3" applyFont="1" applyBorder="1" applyAlignment="1">
      <alignment horizontal="center" vertical="center" wrapText="1"/>
    </xf>
    <xf numFmtId="0" fontId="27" fillId="5" borderId="1" xfId="3" applyFont="1" applyFill="1" applyBorder="1" applyAlignment="1">
      <alignment horizontal="center" vertical="center" wrapText="1"/>
    </xf>
    <xf numFmtId="3" fontId="27" fillId="0" borderId="1" xfId="3" applyNumberFormat="1" applyFont="1" applyBorder="1" applyAlignment="1">
      <alignment horizontal="center" vertical="center" wrapText="1"/>
    </xf>
    <xf numFmtId="5" fontId="28" fillId="4" borderId="1" xfId="6" applyNumberFormat="1" applyFont="1" applyFill="1" applyBorder="1"/>
    <xf numFmtId="0" fontId="18" fillId="0" borderId="1" xfId="3" applyFont="1" applyBorder="1" applyAlignment="1">
      <alignment vertical="center" wrapText="1"/>
    </xf>
    <xf numFmtId="0" fontId="18" fillId="0" borderId="1" xfId="3" applyFont="1" applyBorder="1" applyAlignment="1">
      <alignment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3" fontId="34" fillId="0" borderId="1" xfId="0" applyNumberFormat="1" applyFont="1" applyBorder="1" applyProtection="1">
      <protection locked="0"/>
    </xf>
    <xf numFmtId="0" fontId="4" fillId="4" borderId="1" xfId="0" applyFont="1" applyFill="1" applyBorder="1" applyAlignment="1">
      <alignment horizontal="right" wrapText="1"/>
    </xf>
    <xf numFmtId="3" fontId="4" fillId="4" borderId="1" xfId="0" applyNumberFormat="1" applyFont="1" applyFill="1" applyBorder="1"/>
    <xf numFmtId="3" fontId="4" fillId="4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36" fillId="0" borderId="0" xfId="1" applyFont="1" applyAlignment="1">
      <alignment vertical="center"/>
    </xf>
    <xf numFmtId="3" fontId="5" fillId="4" borderId="5" xfId="0" applyNumberFormat="1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horizontal="right" vertical="center"/>
    </xf>
    <xf numFmtId="3" fontId="5" fillId="7" borderId="13" xfId="0" applyNumberFormat="1" applyFont="1" applyFill="1" applyBorder="1" applyAlignment="1">
      <alignment horizontal="right" vertical="center"/>
    </xf>
    <xf numFmtId="3" fontId="5" fillId="4" borderId="13" xfId="0" applyNumberFormat="1" applyFont="1" applyFill="1" applyBorder="1" applyAlignment="1">
      <alignment horizontal="right" vertical="center"/>
    </xf>
    <xf numFmtId="3" fontId="5" fillId="4" borderId="20" xfId="0" applyNumberFormat="1" applyFont="1" applyFill="1" applyBorder="1" applyAlignment="1">
      <alignment horizontal="right" vertical="center"/>
    </xf>
    <xf numFmtId="0" fontId="5" fillId="0" borderId="5" xfId="0" applyFont="1" applyBorder="1" applyAlignment="1" applyProtection="1">
      <alignment vertical="center"/>
      <protection locked="0"/>
    </xf>
    <xf numFmtId="3" fontId="6" fillId="7" borderId="0" xfId="0" applyNumberFormat="1" applyFont="1" applyFill="1" applyAlignment="1">
      <alignment horizontal="right" vertical="center"/>
    </xf>
    <xf numFmtId="3" fontId="6" fillId="7" borderId="7" xfId="0" applyNumberFormat="1" applyFont="1" applyFill="1" applyBorder="1" applyAlignment="1">
      <alignment horizontal="right" vertical="center"/>
    </xf>
    <xf numFmtId="3" fontId="6" fillId="7" borderId="9" xfId="0" applyNumberFormat="1" applyFont="1" applyFill="1" applyBorder="1" applyAlignment="1">
      <alignment horizontal="right" vertical="center"/>
    </xf>
    <xf numFmtId="0" fontId="18" fillId="4" borderId="8" xfId="3" applyFont="1" applyFill="1" applyBorder="1" applyAlignment="1">
      <alignment horizontal="left" vertical="center"/>
    </xf>
    <xf numFmtId="3" fontId="28" fillId="4" borderId="1" xfId="3" applyNumberFormat="1" applyFont="1" applyFill="1" applyBorder="1" applyAlignment="1">
      <alignment horizontal="center" vertical="center"/>
    </xf>
    <xf numFmtId="3" fontId="6" fillId="3" borderId="10" xfId="0" applyNumberFormat="1" applyFont="1" applyFill="1" applyBorder="1" applyAlignment="1">
      <alignment horizontal="right" vertical="center"/>
    </xf>
    <xf numFmtId="3" fontId="5" fillId="4" borderId="21" xfId="0" applyNumberFormat="1" applyFont="1" applyFill="1" applyBorder="1" applyAlignment="1">
      <alignment horizontal="right" vertical="center"/>
    </xf>
    <xf numFmtId="3" fontId="5" fillId="4" borderId="14" xfId="0" applyNumberFormat="1" applyFont="1" applyFill="1" applyBorder="1" applyAlignment="1">
      <alignment horizontal="right" vertical="center"/>
    </xf>
    <xf numFmtId="9" fontId="7" fillId="0" borderId="22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5" fontId="34" fillId="0" borderId="23" xfId="0" applyNumberFormat="1" applyFont="1" applyBorder="1" applyProtection="1">
      <protection locked="0"/>
    </xf>
    <xf numFmtId="165" fontId="34" fillId="0" borderId="24" xfId="0" applyNumberFormat="1" applyFont="1" applyBorder="1" applyProtection="1">
      <protection locked="0"/>
    </xf>
    <xf numFmtId="165" fontId="34" fillId="0" borderId="32" xfId="0" applyNumberFormat="1" applyFont="1" applyBorder="1" applyProtection="1">
      <protection locked="0"/>
    </xf>
    <xf numFmtId="3" fontId="12" fillId="3" borderId="7" xfId="0" applyNumberFormat="1" applyFont="1" applyFill="1" applyBorder="1" applyAlignment="1" applyProtection="1">
      <alignment horizontal="right" vertical="center"/>
    </xf>
    <xf numFmtId="3" fontId="12" fillId="3" borderId="11" xfId="0" applyNumberFormat="1" applyFont="1" applyFill="1" applyBorder="1" applyAlignment="1" applyProtection="1">
      <alignment horizontal="right" vertical="center"/>
    </xf>
    <xf numFmtId="3" fontId="12" fillId="3" borderId="9" xfId="0" applyNumberFormat="1" applyFont="1" applyFill="1" applyBorder="1" applyAlignment="1" applyProtection="1">
      <alignment horizontal="right" vertical="center"/>
    </xf>
    <xf numFmtId="0" fontId="5" fillId="8" borderId="1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center" vertical="center"/>
    </xf>
    <xf numFmtId="0" fontId="6" fillId="8" borderId="1" xfId="0" applyFont="1" applyFill="1" applyBorder="1" applyAlignment="1"/>
    <xf numFmtId="3" fontId="6" fillId="8" borderId="1" xfId="0" applyNumberFormat="1" applyFont="1" applyFill="1" applyBorder="1"/>
    <xf numFmtId="0" fontId="6" fillId="8" borderId="1" xfId="0" applyFont="1" applyFill="1" applyBorder="1" applyAlignment="1">
      <alignment horizontal="left"/>
    </xf>
    <xf numFmtId="0" fontId="5" fillId="8" borderId="4" xfId="0" applyFont="1" applyFill="1" applyBorder="1" applyAlignment="1">
      <alignment horizontal="right" vertical="center"/>
    </xf>
    <xf numFmtId="0" fontId="7" fillId="8" borderId="18" xfId="0" applyFont="1" applyFill="1" applyBorder="1" applyAlignment="1">
      <alignment horizontal="right" vertical="center"/>
    </xf>
    <xf numFmtId="0" fontId="10" fillId="0" borderId="0" xfId="0" applyFont="1" applyBorder="1" applyAlignment="1" applyProtection="1">
      <alignment horizontal="left"/>
      <protection locked="0"/>
    </xf>
    <xf numFmtId="3" fontId="10" fillId="0" borderId="0" xfId="0" applyNumberFormat="1" applyFont="1" applyBorder="1" applyProtection="1">
      <protection locked="0"/>
    </xf>
    <xf numFmtId="10" fontId="36" fillId="11" borderId="0" xfId="0" applyNumberFormat="1" applyFont="1" applyFill="1" applyBorder="1" applyAlignment="1">
      <alignment horizontal="right" vertical="top" shrinkToFit="1"/>
    </xf>
    <xf numFmtId="10" fontId="36" fillId="0" borderId="0" xfId="0" applyNumberFormat="1" applyFont="1" applyFill="1" applyBorder="1" applyAlignment="1">
      <alignment horizontal="right" vertical="top" shrinkToFit="1"/>
    </xf>
    <xf numFmtId="10" fontId="36" fillId="0" borderId="36" xfId="0" applyNumberFormat="1" applyFont="1" applyFill="1" applyBorder="1" applyAlignment="1">
      <alignment horizontal="right" vertical="top" shrinkToFit="1"/>
    </xf>
    <xf numFmtId="10" fontId="36" fillId="11" borderId="37" xfId="0" applyNumberFormat="1" applyFont="1" applyFill="1" applyBorder="1" applyAlignment="1">
      <alignment horizontal="right" vertical="top" shrinkToFit="1"/>
    </xf>
    <xf numFmtId="0" fontId="5" fillId="10" borderId="3" xfId="0" applyFont="1" applyFill="1" applyBorder="1"/>
    <xf numFmtId="0" fontId="6" fillId="10" borderId="1" xfId="0" applyFont="1" applyFill="1" applyBorder="1" applyAlignment="1">
      <alignment horizontal="left" vertical="center" indent="2"/>
    </xf>
    <xf numFmtId="0" fontId="6" fillId="10" borderId="7" xfId="0" applyFont="1" applyFill="1" applyBorder="1" applyAlignment="1">
      <alignment horizontal="left" vertical="center" indent="2"/>
    </xf>
    <xf numFmtId="0" fontId="5" fillId="10" borderId="7" xfId="0" applyFont="1" applyFill="1" applyBorder="1" applyAlignment="1">
      <alignment horizontal="right" vertical="center"/>
    </xf>
    <xf numFmtId="0" fontId="5" fillId="10" borderId="1" xfId="0" applyFont="1" applyFill="1" applyBorder="1" applyAlignment="1">
      <alignment vertical="center"/>
    </xf>
    <xf numFmtId="0" fontId="5" fillId="10" borderId="3" xfId="0" applyFont="1" applyFill="1" applyBorder="1" applyAlignment="1">
      <alignment vertical="center"/>
    </xf>
    <xf numFmtId="0" fontId="5" fillId="10" borderId="1" xfId="0" applyFont="1" applyFill="1" applyBorder="1" applyAlignment="1">
      <alignment horizontal="right" vertical="center"/>
    </xf>
    <xf numFmtId="0" fontId="5" fillId="10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indent="2"/>
    </xf>
    <xf numFmtId="0" fontId="5" fillId="4" borderId="1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wrapText="1"/>
    </xf>
    <xf numFmtId="49" fontId="5" fillId="3" borderId="4" xfId="0" applyNumberFormat="1" applyFont="1" applyFill="1" applyBorder="1" applyAlignment="1">
      <alignment horizontal="center"/>
    </xf>
    <xf numFmtId="49" fontId="38" fillId="3" borderId="4" xfId="0" applyNumberFormat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top"/>
    </xf>
    <xf numFmtId="0" fontId="11" fillId="3" borderId="0" xfId="0" applyFont="1" applyFill="1" applyAlignment="1">
      <alignment horizontal="left" vertical="center" indent="1"/>
    </xf>
    <xf numFmtId="3" fontId="6" fillId="3" borderId="0" xfId="0" applyNumberFormat="1" applyFont="1" applyFill="1" applyAlignment="1">
      <alignment horizontal="right" vertical="center"/>
    </xf>
    <xf numFmtId="3" fontId="12" fillId="4" borderId="1" xfId="0" applyNumberFormat="1" applyFont="1" applyFill="1" applyBorder="1" applyAlignment="1" applyProtection="1">
      <alignment horizontal="right" vertical="center"/>
    </xf>
    <xf numFmtId="0" fontId="27" fillId="4" borderId="0" xfId="3" applyFont="1" applyFill="1" applyAlignment="1">
      <alignment horizontal="left" vertical="center" indent="1"/>
    </xf>
    <xf numFmtId="0" fontId="31" fillId="4" borderId="14" xfId="3" applyFont="1" applyFill="1" applyBorder="1" applyAlignment="1">
      <alignment wrapText="1"/>
    </xf>
    <xf numFmtId="0" fontId="29" fillId="4" borderId="8" xfId="3" applyFont="1" applyFill="1" applyBorder="1" applyAlignment="1">
      <alignment wrapText="1"/>
    </xf>
    <xf numFmtId="3" fontId="17" fillId="4" borderId="1" xfId="3" applyNumberFormat="1" applyFont="1" applyFill="1" applyBorder="1" applyAlignment="1">
      <alignment horizontal="right"/>
    </xf>
    <xf numFmtId="0" fontId="39" fillId="0" borderId="40" xfId="0" applyFont="1" applyBorder="1" applyAlignment="1" applyProtection="1">
      <alignment horizontal="left" vertical="top" wrapText="1"/>
      <protection locked="0"/>
    </xf>
    <xf numFmtId="0" fontId="5" fillId="4" borderId="3" xfId="0" applyFont="1" applyFill="1" applyBorder="1" applyAlignment="1">
      <alignment vertical="center"/>
    </xf>
    <xf numFmtId="0" fontId="42" fillId="0" borderId="0" xfId="7" applyFont="1" applyProtection="1"/>
    <xf numFmtId="0" fontId="43" fillId="0" borderId="0" xfId="7" applyFont="1"/>
    <xf numFmtId="0" fontId="43" fillId="0" borderId="0" xfId="7" applyFont="1" applyFill="1"/>
    <xf numFmtId="0" fontId="43" fillId="12" borderId="0" xfId="7" applyFont="1" applyFill="1" applyProtection="1"/>
    <xf numFmtId="166" fontId="43" fillId="12" borderId="0" xfId="7" applyNumberFormat="1" applyFont="1" applyFill="1"/>
    <xf numFmtId="0" fontId="44" fillId="13" borderId="0" xfId="7" applyFont="1" applyFill="1"/>
    <xf numFmtId="14" fontId="43" fillId="0" borderId="0" xfId="7" applyNumberFormat="1" applyFont="1"/>
    <xf numFmtId="0" fontId="43" fillId="14" borderId="0" xfId="7" applyFont="1" applyFill="1"/>
    <xf numFmtId="0" fontId="43" fillId="12" borderId="0" xfId="7" applyFont="1" applyFill="1"/>
    <xf numFmtId="166" fontId="43" fillId="13" borderId="0" xfId="8" applyNumberFormat="1" applyFont="1" applyFill="1" applyProtection="1"/>
    <xf numFmtId="10" fontId="43" fillId="9" borderId="0" xfId="2" applyNumberFormat="1" applyFont="1" applyFill="1" applyProtection="1"/>
    <xf numFmtId="166" fontId="43" fillId="12" borderId="0" xfId="8" applyNumberFormat="1" applyFont="1" applyFill="1" applyProtection="1"/>
    <xf numFmtId="166" fontId="43" fillId="12" borderId="0" xfId="8" applyNumberFormat="1" applyFont="1" applyFill="1" applyAlignment="1" applyProtection="1">
      <alignment horizontal="right"/>
    </xf>
    <xf numFmtId="43" fontId="43" fillId="12" borderId="0" xfId="8" quotePrefix="1" applyFont="1" applyFill="1" applyAlignment="1" applyProtection="1">
      <alignment horizontal="right"/>
    </xf>
    <xf numFmtId="0" fontId="43" fillId="12" borderId="0" xfId="7" applyFont="1" applyFill="1" applyBorder="1"/>
    <xf numFmtId="166" fontId="43" fillId="12" borderId="0" xfId="8" applyNumberFormat="1" applyFont="1" applyFill="1" applyBorder="1"/>
    <xf numFmtId="166" fontId="43" fillId="12" borderId="0" xfId="8" applyNumberFormat="1" applyFont="1" applyFill="1"/>
    <xf numFmtId="0" fontId="43" fillId="0" borderId="0" xfId="7" applyFont="1" applyProtection="1"/>
    <xf numFmtId="166" fontId="43" fillId="12" borderId="0" xfId="8" applyNumberFormat="1" applyFont="1" applyFill="1" applyBorder="1" applyProtection="1"/>
    <xf numFmtId="0" fontId="43" fillId="0" borderId="0" xfId="7" applyFont="1" applyBorder="1"/>
    <xf numFmtId="0" fontId="43" fillId="0" borderId="0" xfId="7" applyFont="1" applyFill="1" applyBorder="1"/>
    <xf numFmtId="9" fontId="43" fillId="0" borderId="0" xfId="2" applyFont="1"/>
    <xf numFmtId="0" fontId="43" fillId="0" borderId="0" xfId="7" applyFont="1" applyFill="1" applyProtection="1"/>
    <xf numFmtId="12" fontId="43" fillId="0" borderId="0" xfId="7" applyNumberFormat="1" applyFont="1" applyFill="1" applyAlignment="1" applyProtection="1">
      <alignment horizontal="center"/>
    </xf>
    <xf numFmtId="12" fontId="43" fillId="0" borderId="0" xfId="7" applyNumberFormat="1" applyFont="1" applyFill="1" applyAlignment="1">
      <alignment horizontal="center"/>
    </xf>
    <xf numFmtId="0" fontId="46" fillId="0" borderId="0" xfId="7" applyFont="1" applyProtection="1"/>
    <xf numFmtId="39" fontId="46" fillId="0" borderId="0" xfId="7" applyNumberFormat="1" applyFont="1" applyProtection="1"/>
    <xf numFmtId="0" fontId="43" fillId="0" borderId="0" xfId="7" applyFont="1" applyFill="1" applyAlignment="1" applyProtection="1">
      <alignment horizontal="center"/>
    </xf>
    <xf numFmtId="0" fontId="44" fillId="0" borderId="0" xfId="7" applyFont="1" applyAlignment="1" applyProtection="1">
      <alignment horizontal="right"/>
    </xf>
    <xf numFmtId="0" fontId="43" fillId="12" borderId="0" xfId="7" applyFont="1" applyFill="1" applyAlignment="1" applyProtection="1">
      <alignment horizontal="center"/>
    </xf>
    <xf numFmtId="0" fontId="43" fillId="15" borderId="0" xfId="7" applyFont="1" applyFill="1"/>
    <xf numFmtId="167" fontId="43" fillId="12" borderId="0" xfId="2" applyNumberFormat="1" applyFont="1" applyFill="1" applyAlignment="1">
      <alignment horizontal="center"/>
    </xf>
    <xf numFmtId="37" fontId="46" fillId="0" borderId="0" xfId="7" applyNumberFormat="1" applyFont="1" applyProtection="1"/>
    <xf numFmtId="37" fontId="46" fillId="0" borderId="0" xfId="7" applyNumberFormat="1" applyFont="1" applyAlignment="1" applyProtection="1">
      <alignment horizontal="right"/>
    </xf>
    <xf numFmtId="37" fontId="46" fillId="0" borderId="0" xfId="7" applyNumberFormat="1" applyFont="1" applyFill="1" applyAlignment="1" applyProtection="1">
      <alignment horizontal="center"/>
    </xf>
    <xf numFmtId="0" fontId="46" fillId="0" borderId="0" xfId="7" applyFont="1" applyFill="1" applyAlignment="1" applyProtection="1">
      <alignment horizontal="center"/>
    </xf>
    <xf numFmtId="16" fontId="46" fillId="0" borderId="0" xfId="7" applyNumberFormat="1" applyFont="1" applyFill="1" applyAlignment="1">
      <alignment horizontal="center"/>
    </xf>
    <xf numFmtId="37" fontId="47" fillId="0" borderId="0" xfId="7" applyNumberFormat="1" applyFont="1" applyAlignment="1" applyProtection="1">
      <alignment horizontal="right"/>
    </xf>
    <xf numFmtId="0" fontId="43" fillId="15" borderId="0" xfId="7" applyFont="1" applyFill="1" applyAlignment="1" applyProtection="1">
      <alignment horizontal="center"/>
    </xf>
    <xf numFmtId="0" fontId="43" fillId="16" borderId="0" xfId="7" applyFont="1" applyFill="1" applyAlignment="1" applyProtection="1">
      <alignment horizontal="center"/>
    </xf>
    <xf numFmtId="0" fontId="43" fillId="16" borderId="0" xfId="7" applyFont="1" applyFill="1"/>
    <xf numFmtId="168" fontId="43" fillId="0" borderId="0" xfId="7" applyNumberFormat="1" applyFont="1" applyProtection="1"/>
    <xf numFmtId="10" fontId="43" fillId="0" borderId="0" xfId="7" applyNumberFormat="1" applyFont="1" applyProtection="1"/>
    <xf numFmtId="39" fontId="43" fillId="0" borderId="0" xfId="7" applyNumberFormat="1" applyFont="1" applyProtection="1"/>
    <xf numFmtId="37" fontId="43" fillId="0" borderId="0" xfId="7" applyNumberFormat="1" applyFont="1" applyFill="1" applyProtection="1"/>
    <xf numFmtId="43" fontId="43" fillId="0" borderId="0" xfId="8" applyFont="1" applyFill="1"/>
    <xf numFmtId="0" fontId="44" fillId="0" borderId="0" xfId="7" applyNumberFormat="1" applyFont="1" applyAlignment="1" applyProtection="1">
      <alignment horizontal="right"/>
    </xf>
    <xf numFmtId="166" fontId="43" fillId="15" borderId="0" xfId="8" applyNumberFormat="1" applyFont="1" applyFill="1"/>
    <xf numFmtId="166" fontId="43" fillId="16" borderId="0" xfId="8" applyNumberFormat="1" applyFont="1" applyFill="1"/>
    <xf numFmtId="10" fontId="43" fillId="0" borderId="0" xfId="7" applyNumberFormat="1" applyFont="1"/>
    <xf numFmtId="166" fontId="43" fillId="0" borderId="0" xfId="8" applyNumberFormat="1" applyFont="1" applyFill="1" applyProtection="1"/>
    <xf numFmtId="166" fontId="43" fillId="0" borderId="0" xfId="8" applyNumberFormat="1" applyFont="1" applyFill="1"/>
    <xf numFmtId="0" fontId="44" fillId="0" borderId="0" xfId="7" applyNumberFormat="1" applyFont="1" applyFill="1" applyAlignment="1" applyProtection="1">
      <alignment horizontal="right"/>
    </xf>
    <xf numFmtId="0" fontId="44" fillId="0" borderId="0" xfId="8" applyNumberFormat="1" applyFont="1" applyFill="1" applyAlignment="1" applyProtection="1">
      <alignment horizontal="right"/>
    </xf>
    <xf numFmtId="0" fontId="44" fillId="0" borderId="0" xfId="8" applyNumberFormat="1" applyFont="1" applyAlignment="1" applyProtection="1">
      <alignment horizontal="right"/>
    </xf>
    <xf numFmtId="166" fontId="46" fillId="0" borderId="0" xfId="8" applyNumberFormat="1" applyFont="1" applyFill="1" applyProtection="1"/>
    <xf numFmtId="166" fontId="43" fillId="0" borderId="0" xfId="8" applyNumberFormat="1" applyFont="1" applyFill="1" applyAlignment="1" applyProtection="1">
      <alignment horizontal="center"/>
    </xf>
    <xf numFmtId="166" fontId="46" fillId="0" borderId="0" xfId="8" applyNumberFormat="1" applyFont="1" applyFill="1" applyAlignment="1" applyProtection="1">
      <alignment horizontal="center"/>
    </xf>
    <xf numFmtId="0" fontId="43" fillId="0" borderId="2" xfId="7" applyFont="1" applyBorder="1"/>
    <xf numFmtId="166" fontId="43" fillId="0" borderId="2" xfId="8" applyNumberFormat="1" applyFont="1" applyBorder="1" applyAlignment="1" applyProtection="1">
      <alignment horizontal="right"/>
    </xf>
    <xf numFmtId="166" fontId="43" fillId="0" borderId="2" xfId="8" applyNumberFormat="1" applyFont="1" applyFill="1" applyBorder="1" applyAlignment="1" applyProtection="1">
      <alignment horizontal="right"/>
    </xf>
    <xf numFmtId="166" fontId="43" fillId="0" borderId="2" xfId="8" applyNumberFormat="1" applyFont="1" applyBorder="1" applyProtection="1"/>
    <xf numFmtId="166" fontId="43" fillId="12" borderId="2" xfId="8" applyNumberFormat="1" applyFont="1" applyFill="1" applyBorder="1" applyAlignment="1" applyProtection="1">
      <alignment horizontal="right"/>
    </xf>
    <xf numFmtId="166" fontId="43" fillId="15" borderId="2" xfId="8" applyNumberFormat="1" applyFont="1" applyFill="1" applyBorder="1" applyAlignment="1" applyProtection="1">
      <alignment horizontal="right"/>
    </xf>
    <xf numFmtId="166" fontId="43" fillId="16" borderId="2" xfId="8" applyNumberFormat="1" applyFont="1" applyFill="1" applyBorder="1"/>
    <xf numFmtId="166" fontId="43" fillId="12" borderId="41" xfId="8" applyNumberFormat="1" applyFont="1" applyFill="1" applyBorder="1" applyAlignment="1" applyProtection="1">
      <alignment horizontal="right"/>
    </xf>
    <xf numFmtId="166" fontId="43" fillId="15" borderId="41" xfId="8" applyNumberFormat="1" applyFont="1" applyFill="1" applyBorder="1" applyAlignment="1" applyProtection="1">
      <alignment horizontal="right"/>
    </xf>
    <xf numFmtId="166" fontId="43" fillId="16" borderId="41" xfId="8" applyNumberFormat="1" applyFont="1" applyFill="1" applyBorder="1"/>
    <xf numFmtId="166" fontId="43" fillId="0" borderId="0" xfId="8" applyNumberFormat="1" applyFont="1" applyProtection="1"/>
    <xf numFmtId="41" fontId="4" fillId="0" borderId="0" xfId="9" applyFont="1" applyAlignment="1">
      <alignment horizontal="center"/>
    </xf>
    <xf numFmtId="166" fontId="43" fillId="12" borderId="0" xfId="8" applyNumberFormat="1" applyFont="1" applyFill="1" applyBorder="1" applyAlignment="1" applyProtection="1">
      <alignment horizontal="right"/>
    </xf>
    <xf numFmtId="166" fontId="43" fillId="15" borderId="0" xfId="8" applyNumberFormat="1" applyFont="1" applyFill="1" applyBorder="1" applyAlignment="1" applyProtection="1">
      <alignment horizontal="right"/>
    </xf>
    <xf numFmtId="166" fontId="43" fillId="16" borderId="0" xfId="8" applyNumberFormat="1" applyFont="1" applyFill="1" applyBorder="1"/>
    <xf numFmtId="39" fontId="43" fillId="0" borderId="0" xfId="7" applyNumberFormat="1" applyFont="1" applyFill="1" applyProtection="1"/>
    <xf numFmtId="43" fontId="43" fillId="0" borderId="0" xfId="8" applyFont="1"/>
    <xf numFmtId="39" fontId="10" fillId="0" borderId="0" xfId="7" applyNumberFormat="1" applyFont="1" applyProtection="1"/>
    <xf numFmtId="39" fontId="10" fillId="14" borderId="0" xfId="7" applyNumberFormat="1" applyFont="1" applyFill="1" applyProtection="1"/>
    <xf numFmtId="0" fontId="10" fillId="0" borderId="0" xfId="7" applyFont="1"/>
    <xf numFmtId="49" fontId="4" fillId="0" borderId="0" xfId="9" applyNumberFormat="1" applyFont="1" applyBorder="1" applyAlignment="1">
      <alignment horizontal="center" wrapText="1"/>
    </xf>
    <xf numFmtId="41" fontId="4" fillId="0" borderId="0" xfId="9" applyFont="1" applyBorder="1" applyAlignment="1">
      <alignment horizontal="center" wrapText="1"/>
    </xf>
    <xf numFmtId="165" fontId="4" fillId="0" borderId="0" xfId="9" applyNumberFormat="1" applyFont="1" applyBorder="1" applyAlignment="1">
      <alignment horizontal="center" wrapText="1"/>
    </xf>
    <xf numFmtId="41" fontId="4" fillId="0" borderId="0" xfId="9" applyFont="1" applyFill="1" applyBorder="1" applyAlignment="1">
      <alignment horizontal="center"/>
    </xf>
    <xf numFmtId="166" fontId="10" fillId="0" borderId="0" xfId="8" applyNumberFormat="1" applyFont="1" applyAlignment="1">
      <alignment horizontal="center"/>
    </xf>
    <xf numFmtId="14" fontId="10" fillId="14" borderId="0" xfId="9" applyNumberFormat="1" applyFont="1" applyFill="1" applyAlignment="1">
      <alignment horizontal="center"/>
    </xf>
    <xf numFmtId="14" fontId="4" fillId="0" borderId="0" xfId="9" quotePrefix="1" applyNumberFormat="1" applyFont="1" applyAlignment="1">
      <alignment horizontal="center"/>
    </xf>
    <xf numFmtId="43" fontId="44" fillId="0" borderId="0" xfId="8" applyFont="1" applyFill="1"/>
    <xf numFmtId="166" fontId="10" fillId="0" borderId="0" xfId="8" applyNumberFormat="1" applyFont="1"/>
    <xf numFmtId="43" fontId="10" fillId="14" borderId="0" xfId="8" applyFont="1" applyFill="1"/>
    <xf numFmtId="43" fontId="10" fillId="0" borderId="0" xfId="8" applyFont="1"/>
    <xf numFmtId="166" fontId="4" fillId="0" borderId="0" xfId="8" applyNumberFormat="1" applyFont="1"/>
    <xf numFmtId="43" fontId="4" fillId="14" borderId="0" xfId="8" applyFont="1" applyFill="1"/>
    <xf numFmtId="43" fontId="4" fillId="0" borderId="0" xfId="8" applyFont="1"/>
    <xf numFmtId="166" fontId="10" fillId="12" borderId="0" xfId="8" applyNumberFormat="1" applyFont="1" applyFill="1"/>
    <xf numFmtId="0" fontId="0" fillId="12" borderId="0" xfId="7" applyFont="1" applyFill="1"/>
    <xf numFmtId="0" fontId="10" fillId="14" borderId="0" xfId="7" applyFont="1" applyFill="1"/>
    <xf numFmtId="37" fontId="44" fillId="0" borderId="22" xfId="7" applyNumberFormat="1" applyFont="1" applyBorder="1" applyAlignment="1" applyProtection="1">
      <alignment horizontal="left"/>
    </xf>
    <xf numFmtId="0" fontId="43" fillId="0" borderId="22" xfId="7" applyFont="1" applyBorder="1"/>
    <xf numFmtId="0" fontId="44" fillId="0" borderId="22" xfId="8" applyNumberFormat="1" applyFont="1" applyBorder="1" applyAlignment="1" applyProtection="1">
      <alignment horizontal="right"/>
    </xf>
    <xf numFmtId="0" fontId="47" fillId="0" borderId="0" xfId="8" applyNumberFormat="1" applyFont="1" applyAlignment="1" applyProtection="1">
      <alignment horizontal="right"/>
    </xf>
    <xf numFmtId="0" fontId="44" fillId="0" borderId="0" xfId="8" applyNumberFormat="1" applyFont="1" applyProtection="1"/>
    <xf numFmtId="0" fontId="44" fillId="0" borderId="0" xfId="8" applyNumberFormat="1" applyFont="1"/>
    <xf numFmtId="0" fontId="43" fillId="0" borderId="0" xfId="7" applyFont="1" applyAlignment="1">
      <alignment horizontal="left"/>
    </xf>
    <xf numFmtId="166" fontId="43" fillId="0" borderId="0" xfId="8" applyNumberFormat="1" applyFont="1"/>
    <xf numFmtId="166" fontId="43" fillId="0" borderId="0" xfId="7" applyNumberFormat="1" applyFont="1"/>
    <xf numFmtId="0" fontId="44" fillId="0" borderId="0" xfId="7" applyFont="1"/>
    <xf numFmtId="166" fontId="44" fillId="0" borderId="0" xfId="7" applyNumberFormat="1" applyFont="1"/>
    <xf numFmtId="0" fontId="18" fillId="4" borderId="4" xfId="3" applyFont="1" applyFill="1" applyBorder="1" applyAlignment="1">
      <alignment vertical="center"/>
    </xf>
    <xf numFmtId="1" fontId="18" fillId="4" borderId="4" xfId="3" applyNumberFormat="1" applyFont="1" applyFill="1" applyBorder="1" applyAlignment="1">
      <alignment horizontal="center" vertical="center"/>
    </xf>
    <xf numFmtId="0" fontId="18" fillId="4" borderId="45" xfId="3" applyFont="1" applyFill="1" applyBorder="1" applyAlignment="1">
      <alignment horizontal="left" vertical="center" indent="1"/>
    </xf>
    <xf numFmtId="0" fontId="16" fillId="0" borderId="46" xfId="3" applyFont="1" applyBorder="1" applyAlignment="1">
      <alignment wrapText="1"/>
    </xf>
    <xf numFmtId="0" fontId="15" fillId="4" borderId="45" xfId="3" applyFont="1" applyFill="1" applyBorder="1" applyAlignment="1">
      <alignment horizontal="left" vertical="center" indent="1"/>
    </xf>
    <xf numFmtId="0" fontId="18" fillId="4" borderId="47" xfId="3" applyFont="1" applyFill="1" applyBorder="1" applyAlignment="1">
      <alignment horizontal="left" vertical="center"/>
    </xf>
    <xf numFmtId="3" fontId="22" fillId="4" borderId="48" xfId="3" applyNumberFormat="1" applyFont="1" applyFill="1" applyBorder="1" applyAlignment="1">
      <alignment horizontal="right"/>
    </xf>
    <xf numFmtId="0" fontId="16" fillId="0" borderId="49" xfId="3" applyFont="1" applyBorder="1" applyAlignment="1">
      <alignment wrapText="1"/>
    </xf>
    <xf numFmtId="0" fontId="16" fillId="0" borderId="46" xfId="3" applyFont="1" applyBorder="1" applyAlignment="1">
      <alignment vertical="center" wrapText="1"/>
    </xf>
    <xf numFmtId="0" fontId="16" fillId="0" borderId="46" xfId="3" applyFont="1" applyBorder="1" applyAlignment="1">
      <alignment horizontal="left" vertical="center" wrapText="1"/>
    </xf>
    <xf numFmtId="0" fontId="16" fillId="0" borderId="49" xfId="3" applyFont="1" applyBorder="1" applyAlignment="1">
      <alignment vertical="center" wrapText="1"/>
    </xf>
    <xf numFmtId="5" fontId="28" fillId="0" borderId="1" xfId="6" applyNumberFormat="1" applyFont="1" applyBorder="1" applyProtection="1">
      <protection locked="0"/>
    </xf>
    <xf numFmtId="0" fontId="3" fillId="0" borderId="1" xfId="3" applyBorder="1" applyProtection="1">
      <protection locked="0"/>
    </xf>
    <xf numFmtId="0" fontId="26" fillId="0" borderId="1" xfId="3" applyFont="1" applyBorder="1" applyAlignment="1" applyProtection="1">
      <alignment horizontal="left" indent="1"/>
      <protection locked="0"/>
    </xf>
    <xf numFmtId="0" fontId="14" fillId="0" borderId="1" xfId="3" applyFont="1" applyBorder="1" applyAlignment="1" applyProtection="1">
      <alignment horizontal="right" wrapText="1"/>
    </xf>
    <xf numFmtId="5" fontId="28" fillId="6" borderId="1" xfId="6" applyNumberFormat="1" applyFont="1" applyFill="1" applyBorder="1" applyProtection="1"/>
    <xf numFmtId="5" fontId="28" fillId="4" borderId="1" xfId="6" applyNumberFormat="1" applyFont="1" applyFill="1" applyBorder="1" applyProtection="1"/>
    <xf numFmtId="3" fontId="17" fillId="0" borderId="1" xfId="3" applyNumberFormat="1" applyFont="1" applyBorder="1" applyAlignment="1" applyProtection="1">
      <alignment horizontal="right"/>
      <protection locked="0"/>
    </xf>
    <xf numFmtId="167" fontId="43" fillId="13" borderId="0" xfId="2" applyNumberFormat="1" applyFont="1" applyFill="1" applyAlignment="1" applyProtection="1">
      <alignment horizont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10" fillId="5" borderId="1" xfId="0" applyFont="1" applyFill="1" applyBorder="1" applyAlignment="1">
      <alignment horizontal="left" wrapText="1" indent="1"/>
    </xf>
    <xf numFmtId="0" fontId="10" fillId="5" borderId="1" xfId="0" applyFont="1" applyFill="1" applyBorder="1" applyAlignment="1">
      <alignment horizontal="left" indent="1"/>
    </xf>
    <xf numFmtId="0" fontId="4" fillId="5" borderId="1" xfId="0" applyFont="1" applyFill="1" applyBorder="1" applyAlignment="1">
      <alignment horizontal="center"/>
    </xf>
    <xf numFmtId="0" fontId="10" fillId="5" borderId="34" xfId="0" applyFont="1" applyFill="1" applyBorder="1" applyAlignment="1">
      <alignment horizontal="left" wrapText="1" indent="1"/>
    </xf>
    <xf numFmtId="0" fontId="4" fillId="5" borderId="26" xfId="0" applyFont="1" applyFill="1" applyBorder="1" applyAlignment="1">
      <alignment horizontal="center"/>
    </xf>
    <xf numFmtId="0" fontId="4" fillId="5" borderId="33" xfId="0" applyFont="1" applyFill="1" applyBorder="1" applyAlignment="1">
      <alignment horizontal="center"/>
    </xf>
    <xf numFmtId="0" fontId="18" fillId="6" borderId="42" xfId="3" applyFont="1" applyFill="1" applyBorder="1" applyAlignment="1">
      <alignment vertical="center"/>
    </xf>
    <xf numFmtId="0" fontId="18" fillId="6" borderId="43" xfId="3" applyFont="1" applyFill="1" applyBorder="1" applyAlignment="1">
      <alignment vertical="center"/>
    </xf>
    <xf numFmtId="0" fontId="18" fillId="6" borderId="44" xfId="3" applyFont="1" applyFill="1" applyBorder="1" applyAlignment="1">
      <alignment vertical="center"/>
    </xf>
    <xf numFmtId="0" fontId="50" fillId="4" borderId="14" xfId="3" applyFont="1" applyFill="1" applyBorder="1" applyAlignment="1">
      <alignment wrapText="1"/>
    </xf>
    <xf numFmtId="0" fontId="40" fillId="0" borderId="52" xfId="3" applyFont="1" applyBorder="1" applyAlignment="1">
      <alignment vertical="center" wrapText="1"/>
    </xf>
    <xf numFmtId="0" fontId="27" fillId="0" borderId="56" xfId="3" applyFont="1" applyFill="1" applyBorder="1"/>
    <xf numFmtId="3" fontId="30" fillId="0" borderId="56" xfId="3" applyNumberFormat="1" applyFont="1" applyFill="1" applyBorder="1" applyAlignment="1">
      <alignment horizontal="left" wrapText="1"/>
    </xf>
    <xf numFmtId="0" fontId="31" fillId="0" borderId="56" xfId="3" applyFont="1" applyFill="1" applyBorder="1" applyAlignment="1">
      <alignment wrapText="1"/>
    </xf>
    <xf numFmtId="0" fontId="27" fillId="3" borderId="55" xfId="3" applyFont="1" applyFill="1" applyBorder="1"/>
    <xf numFmtId="0" fontId="27" fillId="3" borderId="55" xfId="3" applyFont="1" applyFill="1" applyBorder="1" applyAlignment="1">
      <alignment horizontal="center"/>
    </xf>
    <xf numFmtId="0" fontId="18" fillId="0" borderId="57" xfId="3" applyFont="1" applyFill="1" applyBorder="1" applyAlignment="1">
      <alignment horizontal="left" vertical="center"/>
    </xf>
    <xf numFmtId="3" fontId="22" fillId="0" borderId="57" xfId="3" applyNumberFormat="1" applyFont="1" applyFill="1" applyBorder="1" applyAlignment="1">
      <alignment horizontal="right"/>
    </xf>
    <xf numFmtId="0" fontId="16" fillId="0" borderId="57" xfId="3" applyFont="1" applyFill="1" applyBorder="1" applyAlignment="1">
      <alignment wrapText="1"/>
    </xf>
    <xf numFmtId="0" fontId="18" fillId="4" borderId="58" xfId="3" applyFont="1" applyFill="1" applyBorder="1" applyAlignment="1">
      <alignment horizontal="left" vertical="center" wrapText="1"/>
    </xf>
    <xf numFmtId="3" fontId="22" fillId="4" borderId="51" xfId="3" applyNumberFormat="1" applyFont="1" applyFill="1" applyBorder="1" applyAlignment="1">
      <alignment horizontal="right" vertical="center"/>
    </xf>
    <xf numFmtId="0" fontId="10" fillId="5" borderId="7" xfId="0" applyFont="1" applyFill="1" applyBorder="1" applyAlignment="1">
      <alignment horizontal="left"/>
    </xf>
    <xf numFmtId="0" fontId="26" fillId="0" borderId="17" xfId="3" applyFont="1" applyFill="1" applyBorder="1" applyAlignment="1" applyProtection="1">
      <alignment horizontal="left" indent="1"/>
      <protection locked="0"/>
    </xf>
    <xf numFmtId="9" fontId="7" fillId="4" borderId="19" xfId="0" applyNumberFormat="1" applyFont="1" applyFill="1" applyBorder="1" applyAlignment="1">
      <alignment horizontal="right" vertical="center" wrapText="1" indent="1"/>
    </xf>
    <xf numFmtId="5" fontId="52" fillId="0" borderId="0" xfId="0" applyNumberFormat="1" applyFont="1" applyAlignment="1">
      <alignment vertical="top" wrapText="1"/>
    </xf>
    <xf numFmtId="0" fontId="10" fillId="5" borderId="59" xfId="0" applyFont="1" applyFill="1" applyBorder="1" applyAlignment="1">
      <alignment horizontal="left" wrapText="1" indent="1"/>
    </xf>
    <xf numFmtId="0" fontId="43" fillId="12" borderId="0" xfId="7" applyFont="1" applyFill="1" applyAlignment="1" applyProtection="1">
      <alignment horizontal="center"/>
    </xf>
    <xf numFmtId="0" fontId="43" fillId="15" borderId="0" xfId="7" applyFont="1" applyFill="1" applyAlignment="1" applyProtection="1">
      <alignment horizontal="center"/>
    </xf>
    <xf numFmtId="166" fontId="43" fillId="13" borderId="0" xfId="10" applyNumberFormat="1" applyFont="1" applyFill="1" applyProtection="1"/>
    <xf numFmtId="166" fontId="43" fillId="12" borderId="0" xfId="10" applyNumberFormat="1" applyFont="1" applyFill="1" applyProtection="1"/>
    <xf numFmtId="166" fontId="43" fillId="12" borderId="0" xfId="10" applyNumberFormat="1" applyFont="1" applyFill="1" applyAlignment="1" applyProtection="1">
      <alignment horizontal="right"/>
    </xf>
    <xf numFmtId="43" fontId="43" fillId="12" borderId="0" xfId="10" quotePrefix="1" applyFont="1" applyFill="1" applyAlignment="1" applyProtection="1">
      <alignment horizontal="right"/>
    </xf>
    <xf numFmtId="166" fontId="43" fillId="12" borderId="0" xfId="10" applyNumberFormat="1" applyFont="1" applyFill="1" applyBorder="1"/>
    <xf numFmtId="166" fontId="43" fillId="12" borderId="0" xfId="10" applyNumberFormat="1" applyFont="1" applyFill="1"/>
    <xf numFmtId="166" fontId="43" fillId="12" borderId="0" xfId="10" applyNumberFormat="1" applyFont="1" applyFill="1" applyBorder="1" applyProtection="1"/>
    <xf numFmtId="43" fontId="43" fillId="0" borderId="0" xfId="10" applyFont="1" applyFill="1"/>
    <xf numFmtId="166" fontId="43" fillId="15" borderId="0" xfId="10" applyNumberFormat="1" applyFont="1" applyFill="1"/>
    <xf numFmtId="166" fontId="43" fillId="16" borderId="0" xfId="10" applyNumberFormat="1" applyFont="1" applyFill="1"/>
    <xf numFmtId="166" fontId="43" fillId="0" borderId="0" xfId="10" applyNumberFormat="1" applyFont="1" applyFill="1" applyProtection="1"/>
    <xf numFmtId="166" fontId="43" fillId="0" borderId="0" xfId="10" applyNumberFormat="1" applyFont="1" applyFill="1"/>
    <xf numFmtId="0" fontId="44" fillId="0" borderId="0" xfId="10" applyNumberFormat="1" applyFont="1" applyFill="1" applyAlignment="1" applyProtection="1">
      <alignment horizontal="right"/>
    </xf>
    <xf numFmtId="0" fontId="44" fillId="0" borderId="0" xfId="10" applyNumberFormat="1" applyFont="1" applyAlignment="1" applyProtection="1">
      <alignment horizontal="right"/>
    </xf>
    <xf numFmtId="166" fontId="46" fillId="0" borderId="0" xfId="10" applyNumberFormat="1" applyFont="1" applyFill="1" applyProtection="1"/>
    <xf numFmtId="166" fontId="43" fillId="0" borderId="0" xfId="10" applyNumberFormat="1" applyFont="1" applyFill="1" applyAlignment="1" applyProtection="1">
      <alignment horizontal="center"/>
    </xf>
    <xf numFmtId="166" fontId="46" fillId="0" borderId="0" xfId="10" applyNumberFormat="1" applyFont="1" applyFill="1" applyAlignment="1" applyProtection="1">
      <alignment horizontal="center"/>
    </xf>
    <xf numFmtId="166" fontId="43" fillId="0" borderId="2" xfId="10" applyNumberFormat="1" applyFont="1" applyBorder="1" applyAlignment="1" applyProtection="1">
      <alignment horizontal="right"/>
    </xf>
    <xf numFmtId="166" fontId="43" fillId="0" borderId="2" xfId="10" applyNumberFormat="1" applyFont="1" applyFill="1" applyBorder="1" applyAlignment="1" applyProtection="1">
      <alignment horizontal="right"/>
    </xf>
    <xf numFmtId="166" fontId="43" fillId="0" borderId="2" xfId="10" applyNumberFormat="1" applyFont="1" applyBorder="1" applyProtection="1"/>
    <xf numFmtId="166" fontId="43" fillId="12" borderId="2" xfId="10" applyNumberFormat="1" applyFont="1" applyFill="1" applyBorder="1" applyAlignment="1" applyProtection="1">
      <alignment horizontal="right"/>
    </xf>
    <xf numFmtId="166" fontId="43" fillId="15" borderId="2" xfId="10" applyNumberFormat="1" applyFont="1" applyFill="1" applyBorder="1" applyAlignment="1" applyProtection="1">
      <alignment horizontal="right"/>
    </xf>
    <xf numFmtId="166" fontId="43" fillId="16" borderId="2" xfId="10" applyNumberFormat="1" applyFont="1" applyFill="1" applyBorder="1"/>
    <xf numFmtId="166" fontId="43" fillId="12" borderId="41" xfId="10" applyNumberFormat="1" applyFont="1" applyFill="1" applyBorder="1" applyAlignment="1" applyProtection="1">
      <alignment horizontal="right"/>
    </xf>
    <xf numFmtId="166" fontId="43" fillId="15" borderId="41" xfId="10" applyNumberFormat="1" applyFont="1" applyFill="1" applyBorder="1" applyAlignment="1" applyProtection="1">
      <alignment horizontal="right"/>
    </xf>
    <xf numFmtId="166" fontId="43" fillId="16" borderId="41" xfId="10" applyNumberFormat="1" applyFont="1" applyFill="1" applyBorder="1"/>
    <xf numFmtId="166" fontId="43" fillId="0" borderId="0" xfId="10" applyNumberFormat="1" applyFont="1" applyProtection="1"/>
    <xf numFmtId="166" fontId="43" fillId="12" borderId="0" xfId="10" applyNumberFormat="1" applyFont="1" applyFill="1" applyBorder="1" applyAlignment="1" applyProtection="1">
      <alignment horizontal="right"/>
    </xf>
    <xf numFmtId="166" fontId="43" fillId="15" borderId="0" xfId="10" applyNumberFormat="1" applyFont="1" applyFill="1" applyBorder="1" applyAlignment="1" applyProtection="1">
      <alignment horizontal="right"/>
    </xf>
    <xf numFmtId="166" fontId="43" fillId="16" borderId="0" xfId="10" applyNumberFormat="1" applyFont="1" applyFill="1" applyBorder="1"/>
    <xf numFmtId="43" fontId="43" fillId="0" borderId="0" xfId="10" applyFont="1"/>
    <xf numFmtId="166" fontId="10" fillId="0" borderId="0" xfId="10" applyNumberFormat="1" applyFont="1" applyAlignment="1">
      <alignment horizontal="center"/>
    </xf>
    <xf numFmtId="43" fontId="44" fillId="0" borderId="0" xfId="10" applyFont="1" applyFill="1"/>
    <xf numFmtId="166" fontId="10" fillId="0" borderId="0" xfId="10" applyNumberFormat="1" applyFont="1"/>
    <xf numFmtId="43" fontId="10" fillId="14" borderId="0" xfId="10" applyFont="1" applyFill="1"/>
    <xf numFmtId="43" fontId="10" fillId="0" borderId="0" xfId="10" applyFont="1"/>
    <xf numFmtId="166" fontId="4" fillId="0" borderId="0" xfId="10" applyNumberFormat="1" applyFont="1"/>
    <xf numFmtId="43" fontId="4" fillId="14" borderId="0" xfId="10" applyFont="1" applyFill="1"/>
    <xf numFmtId="43" fontId="4" fillId="0" borderId="0" xfId="10" applyFont="1"/>
    <xf numFmtId="166" fontId="10" fillId="12" borderId="0" xfId="10" applyNumberFormat="1" applyFont="1" applyFill="1"/>
    <xf numFmtId="0" fontId="44" fillId="0" borderId="22" xfId="10" applyNumberFormat="1" applyFont="1" applyBorder="1" applyAlignment="1" applyProtection="1">
      <alignment horizontal="right"/>
    </xf>
    <xf numFmtId="0" fontId="47" fillId="0" borderId="0" xfId="10" applyNumberFormat="1" applyFont="1" applyAlignment="1" applyProtection="1">
      <alignment horizontal="right"/>
    </xf>
    <xf numFmtId="0" fontId="44" fillId="0" borderId="0" xfId="10" applyNumberFormat="1" applyFont="1" applyProtection="1"/>
    <xf numFmtId="0" fontId="44" fillId="0" borderId="0" xfId="10" applyNumberFormat="1" applyFont="1"/>
    <xf numFmtId="166" fontId="43" fillId="0" borderId="0" xfId="10" applyNumberFormat="1" applyFont="1"/>
    <xf numFmtId="0" fontId="18" fillId="5" borderId="7" xfId="3" applyFont="1" applyFill="1" applyBorder="1" applyAlignment="1">
      <alignment horizontal="center" vertical="center" wrapText="1"/>
    </xf>
    <xf numFmtId="0" fontId="43" fillId="12" borderId="0" xfId="7" applyFont="1" applyFill="1" applyAlignment="1" applyProtection="1">
      <alignment horizontal="center"/>
    </xf>
    <xf numFmtId="0" fontId="43" fillId="15" borderId="0" xfId="7" applyFont="1" applyFill="1" applyAlignment="1" applyProtection="1">
      <alignment horizontal="center"/>
    </xf>
    <xf numFmtId="17" fontId="10" fillId="11" borderId="0" xfId="0" applyNumberFormat="1" applyFont="1" applyFill="1" applyBorder="1" applyAlignment="1">
      <alignment horizontal="right" vertical="top" wrapText="1" indent="2"/>
    </xf>
    <xf numFmtId="10" fontId="10" fillId="0" borderId="0" xfId="1" applyNumberFormat="1"/>
    <xf numFmtId="17" fontId="6" fillId="0" borderId="1" xfId="0" applyNumberFormat="1" applyFont="1" applyBorder="1" applyAlignment="1" applyProtection="1">
      <alignment horizontal="center" vertical="center"/>
      <protection locked="0"/>
    </xf>
    <xf numFmtId="3" fontId="54" fillId="0" borderId="1" xfId="3" applyNumberFormat="1" applyFont="1" applyBorder="1" applyAlignment="1" applyProtection="1">
      <alignment horizontal="left"/>
      <protection locked="0"/>
    </xf>
    <xf numFmtId="3" fontId="54" fillId="0" borderId="7" xfId="3" applyNumberFormat="1" applyFont="1" applyBorder="1" applyAlignment="1" applyProtection="1">
      <alignment horizontal="left"/>
      <protection locked="0"/>
    </xf>
    <xf numFmtId="3" fontId="54" fillId="0" borderId="4" xfId="3" applyNumberFormat="1" applyFont="1" applyBorder="1" applyAlignment="1" applyProtection="1">
      <alignment horizontal="left"/>
      <protection locked="0"/>
    </xf>
    <xf numFmtId="3" fontId="54" fillId="0" borderId="5" xfId="3" applyNumberFormat="1" applyFont="1" applyBorder="1" applyAlignment="1" applyProtection="1">
      <alignment horizontal="left"/>
      <protection locked="0"/>
    </xf>
    <xf numFmtId="3" fontId="54" fillId="0" borderId="8" xfId="3" applyNumberFormat="1" applyFont="1" applyBorder="1" applyAlignment="1" applyProtection="1">
      <alignment horizontal="right"/>
      <protection locked="0"/>
    </xf>
    <xf numFmtId="3" fontId="54" fillId="0" borderId="6" xfId="3" applyNumberFormat="1" applyFont="1" applyBorder="1" applyAlignment="1" applyProtection="1">
      <alignment horizontal="right"/>
      <protection locked="0"/>
    </xf>
    <xf numFmtId="3" fontId="54" fillId="0" borderId="1" xfId="3" applyNumberFormat="1" applyFont="1" applyBorder="1" applyAlignment="1" applyProtection="1">
      <alignment horizontal="right"/>
      <protection locked="0"/>
    </xf>
    <xf numFmtId="3" fontId="54" fillId="0" borderId="7" xfId="3" applyNumberFormat="1" applyFont="1" applyBorder="1" applyAlignment="1" applyProtection="1">
      <alignment horizontal="right"/>
      <protection locked="0"/>
    </xf>
    <xf numFmtId="3" fontId="54" fillId="0" borderId="4" xfId="3" applyNumberFormat="1" applyFont="1" applyBorder="1" applyAlignment="1" applyProtection="1">
      <alignment horizontal="right"/>
      <protection locked="0"/>
    </xf>
    <xf numFmtId="3" fontId="54" fillId="0" borderId="5" xfId="3" applyNumberFormat="1" applyFont="1" applyBorder="1" applyAlignment="1" applyProtection="1">
      <alignment horizontal="right"/>
      <protection locked="0"/>
    </xf>
    <xf numFmtId="3" fontId="30" fillId="4" borderId="13" xfId="3" applyNumberFormat="1" applyFont="1" applyFill="1" applyBorder="1" applyAlignment="1">
      <alignment horizontal="right" wrapText="1"/>
    </xf>
    <xf numFmtId="3" fontId="30" fillId="4" borderId="15" xfId="3" applyNumberFormat="1" applyFont="1" applyFill="1" applyBorder="1" applyAlignment="1">
      <alignment horizontal="right" wrapText="1"/>
    </xf>
    <xf numFmtId="9" fontId="30" fillId="4" borderId="8" xfId="4" applyFont="1" applyFill="1" applyBorder="1" applyAlignment="1">
      <alignment horizontal="right" vertical="top" wrapText="1"/>
    </xf>
    <xf numFmtId="0" fontId="19" fillId="0" borderId="46" xfId="3" applyFont="1" applyBorder="1" applyAlignment="1">
      <alignment vertical="center" wrapText="1"/>
    </xf>
    <xf numFmtId="10" fontId="34" fillId="0" borderId="60" xfId="0" applyNumberFormat="1" applyFont="1" applyBorder="1" applyProtection="1">
      <protection locked="0"/>
    </xf>
    <xf numFmtId="10" fontId="34" fillId="0" borderId="61" xfId="0" applyNumberFormat="1" applyFont="1" applyBorder="1" applyProtection="1">
      <protection locked="0"/>
    </xf>
    <xf numFmtId="10" fontId="34" fillId="0" borderId="62" xfId="0" applyNumberFormat="1" applyFont="1" applyBorder="1" applyProtection="1">
      <protection locked="0"/>
    </xf>
    <xf numFmtId="166" fontId="43" fillId="12" borderId="0" xfId="7" applyNumberFormat="1" applyFont="1" applyFill="1" applyProtection="1"/>
    <xf numFmtId="0" fontId="44" fillId="13" borderId="0" xfId="7" applyFont="1" applyFill="1" applyProtection="1"/>
    <xf numFmtId="14" fontId="43" fillId="0" borderId="0" xfId="7" applyNumberFormat="1" applyFont="1" applyProtection="1"/>
    <xf numFmtId="0" fontId="43" fillId="14" borderId="0" xfId="7" applyFont="1" applyFill="1" applyProtection="1"/>
    <xf numFmtId="0" fontId="43" fillId="12" borderId="0" xfId="7" applyFont="1" applyFill="1" applyBorder="1" applyProtection="1"/>
    <xf numFmtId="0" fontId="43" fillId="0" borderId="0" xfId="7" applyFont="1" applyBorder="1" applyProtection="1"/>
    <xf numFmtId="0" fontId="43" fillId="0" borderId="0" xfId="7" applyFont="1" applyFill="1" applyBorder="1" applyProtection="1"/>
    <xf numFmtId="9" fontId="43" fillId="0" borderId="0" xfId="2" applyFont="1" applyProtection="1"/>
    <xf numFmtId="0" fontId="43" fillId="15" borderId="0" xfId="7" applyFont="1" applyFill="1" applyProtection="1"/>
    <xf numFmtId="167" fontId="43" fillId="12" borderId="0" xfId="2" applyNumberFormat="1" applyFont="1" applyFill="1" applyAlignment="1" applyProtection="1">
      <alignment horizontal="center"/>
    </xf>
    <xf numFmtId="16" fontId="46" fillId="0" borderId="0" xfId="7" applyNumberFormat="1" applyFont="1" applyFill="1" applyAlignment="1" applyProtection="1">
      <alignment horizontal="center"/>
    </xf>
    <xf numFmtId="0" fontId="43" fillId="16" borderId="0" xfId="7" applyFont="1" applyFill="1" applyProtection="1"/>
    <xf numFmtId="43" fontId="43" fillId="0" borderId="0" xfId="8" applyFont="1" applyFill="1" applyProtection="1"/>
    <xf numFmtId="166" fontId="43" fillId="15" borderId="0" xfId="8" applyNumberFormat="1" applyFont="1" applyFill="1" applyProtection="1"/>
    <xf numFmtId="166" fontId="43" fillId="16" borderId="0" xfId="8" applyNumberFormat="1" applyFont="1" applyFill="1" applyProtection="1"/>
    <xf numFmtId="0" fontId="43" fillId="0" borderId="2" xfId="7" applyFont="1" applyBorder="1" applyProtection="1"/>
    <xf numFmtId="166" fontId="43" fillId="16" borderId="2" xfId="8" applyNumberFormat="1" applyFont="1" applyFill="1" applyBorder="1" applyProtection="1"/>
    <xf numFmtId="166" fontId="43" fillId="16" borderId="41" xfId="8" applyNumberFormat="1" applyFont="1" applyFill="1" applyBorder="1" applyProtection="1"/>
    <xf numFmtId="41" fontId="4" fillId="0" borderId="0" xfId="9" applyFont="1" applyAlignment="1" applyProtection="1">
      <alignment horizontal="center"/>
    </xf>
    <xf numFmtId="166" fontId="43" fillId="16" borderId="0" xfId="8" applyNumberFormat="1" applyFont="1" applyFill="1" applyBorder="1" applyProtection="1"/>
    <xf numFmtId="43" fontId="43" fillId="0" borderId="0" xfId="8" applyFont="1" applyProtection="1"/>
    <xf numFmtId="0" fontId="10" fillId="0" borderId="0" xfId="7" applyFont="1" applyProtection="1"/>
    <xf numFmtId="49" fontId="4" fillId="0" borderId="0" xfId="9" applyNumberFormat="1" applyFont="1" applyBorder="1" applyAlignment="1" applyProtection="1">
      <alignment horizontal="center" wrapText="1"/>
    </xf>
    <xf numFmtId="41" fontId="4" fillId="0" borderId="0" xfId="9" applyFont="1" applyBorder="1" applyAlignment="1" applyProtection="1">
      <alignment horizontal="center" wrapText="1"/>
    </xf>
    <xf numFmtId="165" fontId="4" fillId="0" borderId="0" xfId="9" applyNumberFormat="1" applyFont="1" applyBorder="1" applyAlignment="1" applyProtection="1">
      <alignment horizontal="center" wrapText="1"/>
    </xf>
    <xf numFmtId="41" fontId="4" fillId="0" borderId="0" xfId="9" applyFont="1" applyFill="1" applyBorder="1" applyAlignment="1" applyProtection="1">
      <alignment horizontal="center"/>
    </xf>
    <xf numFmtId="166" fontId="10" fillId="0" borderId="0" xfId="8" applyNumberFormat="1" applyFont="1" applyAlignment="1" applyProtection="1">
      <alignment horizontal="center"/>
    </xf>
    <xf numFmtId="14" fontId="10" fillId="14" borderId="0" xfId="9" applyNumberFormat="1" applyFont="1" applyFill="1" applyAlignment="1" applyProtection="1">
      <alignment horizontal="center"/>
    </xf>
    <xf numFmtId="14" fontId="4" fillId="0" borderId="0" xfId="9" quotePrefix="1" applyNumberFormat="1" applyFont="1" applyAlignment="1" applyProtection="1">
      <alignment horizontal="center"/>
    </xf>
    <xf numFmtId="43" fontId="44" fillId="0" borderId="0" xfId="8" applyFont="1" applyFill="1" applyProtection="1"/>
    <xf numFmtId="166" fontId="10" fillId="0" borderId="0" xfId="8" applyNumberFormat="1" applyFont="1" applyProtection="1"/>
    <xf numFmtId="43" fontId="10" fillId="14" borderId="0" xfId="8" applyFont="1" applyFill="1" applyProtection="1"/>
    <xf numFmtId="43" fontId="10" fillId="0" borderId="0" xfId="8" applyFont="1" applyProtection="1"/>
    <xf numFmtId="166" fontId="4" fillId="0" borderId="0" xfId="8" applyNumberFormat="1" applyFont="1" applyProtection="1"/>
    <xf numFmtId="43" fontId="4" fillId="14" borderId="0" xfId="8" applyFont="1" applyFill="1" applyProtection="1"/>
    <xf numFmtId="43" fontId="4" fillId="0" borderId="0" xfId="8" applyFont="1" applyProtection="1"/>
    <xf numFmtId="166" fontId="10" fillId="12" borderId="0" xfId="8" applyNumberFormat="1" applyFont="1" applyFill="1" applyProtection="1"/>
    <xf numFmtId="0" fontId="0" fillId="12" borderId="0" xfId="7" applyFont="1" applyFill="1" applyProtection="1"/>
    <xf numFmtId="0" fontId="10" fillId="14" borderId="0" xfId="7" applyFont="1" applyFill="1" applyProtection="1"/>
    <xf numFmtId="0" fontId="43" fillId="0" borderId="22" xfId="7" applyFont="1" applyBorder="1" applyProtection="1"/>
    <xf numFmtId="0" fontId="43" fillId="0" borderId="0" xfId="7" applyFont="1" applyAlignment="1" applyProtection="1">
      <alignment horizontal="left"/>
    </xf>
    <xf numFmtId="166" fontId="43" fillId="0" borderId="0" xfId="7" applyNumberFormat="1" applyFont="1" applyProtection="1"/>
    <xf numFmtId="0" fontId="44" fillId="0" borderId="0" xfId="7" applyFont="1" applyProtection="1"/>
    <xf numFmtId="166" fontId="44" fillId="0" borderId="0" xfId="7" applyNumberFormat="1" applyFont="1" applyProtection="1"/>
    <xf numFmtId="0" fontId="26" fillId="0" borderId="16" xfId="3" applyFont="1" applyFill="1" applyBorder="1" applyAlignment="1" applyProtection="1">
      <alignment horizontal="left" indent="1"/>
      <protection locked="0"/>
    </xf>
    <xf numFmtId="0" fontId="26" fillId="0" borderId="1" xfId="3" applyFont="1" applyFill="1" applyBorder="1" applyAlignment="1" applyProtection="1">
      <alignment horizontal="left" indent="1"/>
      <protection locked="0"/>
    </xf>
    <xf numFmtId="0" fontId="27" fillId="5" borderId="7" xfId="3" applyFont="1" applyFill="1" applyBorder="1" applyAlignment="1">
      <alignment horizontal="center" vertical="center" wrapText="1"/>
    </xf>
    <xf numFmtId="166" fontId="28" fillId="5" borderId="7" xfId="5" applyNumberFormat="1" applyFont="1" applyFill="1" applyBorder="1" applyProtection="1">
      <protection locked="0"/>
    </xf>
    <xf numFmtId="166" fontId="28" fillId="5" borderId="7" xfId="5" applyNumberFormat="1" applyFont="1" applyFill="1" applyBorder="1" applyProtection="1"/>
    <xf numFmtId="0" fontId="27" fillId="5" borderId="9" xfId="3" applyFont="1" applyFill="1" applyBorder="1" applyAlignment="1">
      <alignment horizontal="center" vertical="center" wrapText="1"/>
    </xf>
    <xf numFmtId="41" fontId="32" fillId="0" borderId="0" xfId="3" applyNumberFormat="1" applyFont="1" applyBorder="1"/>
    <xf numFmtId="3" fontId="32" fillId="0" borderId="0" xfId="3" applyNumberFormat="1" applyFont="1" applyBorder="1"/>
    <xf numFmtId="0" fontId="27" fillId="0" borderId="17" xfId="3" applyFont="1" applyBorder="1" applyAlignment="1">
      <alignment horizontal="center" vertical="center" wrapText="1"/>
    </xf>
    <xf numFmtId="3" fontId="27" fillId="0" borderId="65" xfId="3" applyNumberFormat="1" applyFont="1" applyBorder="1" applyAlignment="1">
      <alignment horizontal="center" vertical="center" wrapText="1"/>
    </xf>
    <xf numFmtId="166" fontId="28" fillId="0" borderId="17" xfId="5" applyNumberFormat="1" applyFont="1" applyBorder="1" applyProtection="1">
      <protection locked="0"/>
    </xf>
    <xf numFmtId="3" fontId="28" fillId="4" borderId="65" xfId="3" applyNumberFormat="1" applyFont="1" applyFill="1" applyBorder="1" applyAlignment="1">
      <alignment horizontal="center"/>
    </xf>
    <xf numFmtId="166" fontId="28" fillId="0" borderId="66" xfId="5" applyNumberFormat="1" applyFont="1" applyBorder="1" applyProtection="1"/>
    <xf numFmtId="5" fontId="28" fillId="0" borderId="67" xfId="6" applyNumberFormat="1" applyFont="1" applyBorder="1" applyProtection="1"/>
    <xf numFmtId="3" fontId="28" fillId="6" borderId="68" xfId="3" applyNumberFormat="1" applyFont="1" applyFill="1" applyBorder="1" applyProtection="1"/>
    <xf numFmtId="166" fontId="32" fillId="0" borderId="0" xfId="3" applyNumberFormat="1" applyFont="1" applyBorder="1"/>
    <xf numFmtId="0" fontId="27" fillId="5" borderId="17" xfId="3" applyFont="1" applyFill="1" applyBorder="1" applyAlignment="1">
      <alignment horizontal="center" vertical="center" wrapText="1"/>
    </xf>
    <xf numFmtId="0" fontId="27" fillId="5" borderId="65" xfId="3" applyFont="1" applyFill="1" applyBorder="1" applyAlignment="1">
      <alignment horizontal="center" vertical="center" wrapText="1"/>
    </xf>
    <xf numFmtId="3" fontId="28" fillId="4" borderId="65" xfId="3" applyNumberFormat="1" applyFont="1" applyFill="1" applyBorder="1" applyAlignment="1">
      <alignment horizontal="center" vertical="center"/>
    </xf>
    <xf numFmtId="3" fontId="28" fillId="6" borderId="68" xfId="3" applyNumberFormat="1" applyFont="1" applyFill="1" applyBorder="1" applyAlignment="1" applyProtection="1">
      <alignment horizontal="center"/>
    </xf>
    <xf numFmtId="0" fontId="27" fillId="0" borderId="65" xfId="3" applyFont="1" applyBorder="1" applyAlignment="1">
      <alignment horizontal="center" vertical="center" wrapText="1"/>
    </xf>
    <xf numFmtId="166" fontId="28" fillId="0" borderId="17" xfId="5" applyNumberFormat="1" applyFont="1" applyFill="1" applyBorder="1" applyProtection="1">
      <protection locked="0"/>
    </xf>
    <xf numFmtId="5" fontId="28" fillId="0" borderId="1" xfId="6" applyNumberFormat="1" applyFont="1" applyFill="1" applyBorder="1" applyProtection="1">
      <protection locked="0"/>
    </xf>
    <xf numFmtId="166" fontId="28" fillId="0" borderId="66" xfId="5" applyNumberFormat="1" applyFont="1" applyFill="1" applyBorder="1" applyProtection="1"/>
    <xf numFmtId="5" fontId="28" fillId="0" borderId="67" xfId="6" applyNumberFormat="1" applyFont="1" applyFill="1" applyBorder="1" applyProtection="1"/>
    <xf numFmtId="166" fontId="28" fillId="0" borderId="9" xfId="5" applyNumberFormat="1" applyFont="1" applyFill="1" applyBorder="1" applyProtection="1">
      <protection locked="0"/>
    </xf>
    <xf numFmtId="166" fontId="28" fillId="0" borderId="9" xfId="5" applyNumberFormat="1" applyFont="1" applyFill="1" applyBorder="1" applyProtection="1"/>
    <xf numFmtId="5" fontId="28" fillId="0" borderId="1" xfId="6" applyNumberFormat="1" applyFont="1" applyFill="1" applyBorder="1" applyProtection="1"/>
    <xf numFmtId="0" fontId="10" fillId="5" borderId="0" xfId="0" applyFont="1" applyFill="1" applyBorder="1" applyAlignment="1">
      <alignment horizontal="left" wrapText="1" indent="1"/>
    </xf>
    <xf numFmtId="0" fontId="10" fillId="5" borderId="69" xfId="0" applyFont="1" applyFill="1" applyBorder="1" applyAlignment="1">
      <alignment horizontal="left" wrapText="1" indent="1"/>
    </xf>
    <xf numFmtId="2" fontId="34" fillId="0" borderId="4" xfId="0" applyNumberFormat="1" applyFont="1" applyBorder="1" applyProtection="1">
      <protection locked="0"/>
    </xf>
    <xf numFmtId="2" fontId="34" fillId="4" borderId="72" xfId="0" applyNumberFormat="1" applyFont="1" applyFill="1" applyBorder="1" applyProtection="1"/>
    <xf numFmtId="2" fontId="34" fillId="4" borderId="73" xfId="0" applyNumberFormat="1" applyFont="1" applyFill="1" applyBorder="1" applyProtection="1"/>
    <xf numFmtId="165" fontId="34" fillId="0" borderId="70" xfId="0" applyNumberFormat="1" applyFont="1" applyBorder="1" applyProtection="1">
      <protection locked="0"/>
    </xf>
    <xf numFmtId="165" fontId="34" fillId="0" borderId="71" xfId="0" applyNumberFormat="1" applyFont="1" applyBorder="1" applyProtection="1">
      <protection locked="0"/>
    </xf>
    <xf numFmtId="0" fontId="18" fillId="6" borderId="42" xfId="3" applyFont="1" applyFill="1" applyBorder="1" applyAlignment="1">
      <alignment horizontal="left" vertical="center"/>
    </xf>
    <xf numFmtId="0" fontId="18" fillId="6" borderId="43" xfId="3" applyFont="1" applyFill="1" applyBorder="1" applyAlignment="1">
      <alignment horizontal="left" vertical="center"/>
    </xf>
    <xf numFmtId="0" fontId="18" fillId="6" borderId="44" xfId="3" applyFont="1" applyFill="1" applyBorder="1" applyAlignment="1">
      <alignment horizontal="left" vertical="center"/>
    </xf>
    <xf numFmtId="165" fontId="51" fillId="0" borderId="53" xfId="3" applyNumberFormat="1" applyFont="1" applyBorder="1" applyAlignment="1" applyProtection="1">
      <alignment horizontal="left" vertical="center" wrapText="1"/>
      <protection locked="0"/>
    </xf>
    <xf numFmtId="165" fontId="15" fillId="0" borderId="50" xfId="3" applyNumberFormat="1" applyFont="1" applyBorder="1" applyAlignment="1" applyProtection="1">
      <alignment horizontal="left" vertical="center" wrapText="1"/>
      <protection locked="0"/>
    </xf>
    <xf numFmtId="165" fontId="15" fillId="0" borderId="54" xfId="3" applyNumberFormat="1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>
      <alignment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10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wrapText="1"/>
    </xf>
    <xf numFmtId="0" fontId="25" fillId="0" borderId="10" xfId="3" applyFont="1" applyBorder="1" applyAlignment="1">
      <alignment vertical="center" wrapText="1"/>
    </xf>
    <xf numFmtId="0" fontId="25" fillId="0" borderId="51" xfId="3" applyFont="1" applyBorder="1" applyAlignment="1">
      <alignment vertical="center" wrapText="1"/>
    </xf>
    <xf numFmtId="0" fontId="29" fillId="0" borderId="10" xfId="3" applyFont="1" applyBorder="1" applyAlignment="1">
      <alignment horizontal="left" vertical="center" wrapText="1"/>
    </xf>
    <xf numFmtId="165" fontId="49" fillId="0" borderId="7" xfId="3" applyNumberFormat="1" applyFont="1" applyBorder="1" applyAlignment="1" applyProtection="1">
      <alignment horizontal="left" vertical="top"/>
      <protection locked="0"/>
    </xf>
    <xf numFmtId="165" fontId="49" fillId="0" borderId="11" xfId="3" applyNumberFormat="1" applyFont="1" applyBorder="1" applyAlignment="1" applyProtection="1">
      <alignment horizontal="left" vertical="top"/>
      <protection locked="0"/>
    </xf>
    <xf numFmtId="165" fontId="49" fillId="0" borderId="9" xfId="3" applyNumberFormat="1" applyFont="1" applyBorder="1" applyAlignment="1" applyProtection="1">
      <alignment horizontal="left" vertical="top"/>
      <protection locked="0"/>
    </xf>
    <xf numFmtId="0" fontId="27" fillId="3" borderId="53" xfId="3" applyFont="1" applyFill="1" applyBorder="1" applyAlignment="1">
      <alignment vertical="center"/>
    </xf>
    <xf numFmtId="0" fontId="27" fillId="3" borderId="50" xfId="3" applyFont="1" applyFill="1" applyBorder="1" applyAlignment="1">
      <alignment vertical="center"/>
    </xf>
    <xf numFmtId="0" fontId="27" fillId="3" borderId="54" xfId="3" applyFont="1" applyFill="1" applyBorder="1" applyAlignment="1">
      <alignment vertical="center"/>
    </xf>
    <xf numFmtId="0" fontId="18" fillId="0" borderId="63" xfId="3" applyFont="1" applyBorder="1" applyAlignment="1">
      <alignment horizontal="center" vertical="center" wrapText="1"/>
    </xf>
    <xf numFmtId="0" fontId="18" fillId="0" borderId="50" xfId="3" applyFont="1" applyBorder="1" applyAlignment="1">
      <alignment horizontal="center" vertical="center" wrapText="1"/>
    </xf>
    <xf numFmtId="0" fontId="18" fillId="0" borderId="64" xfId="3" applyFont="1" applyBorder="1" applyAlignment="1">
      <alignment horizontal="center" vertical="center" wrapText="1"/>
    </xf>
    <xf numFmtId="0" fontId="18" fillId="5" borderId="63" xfId="3" applyFont="1" applyFill="1" applyBorder="1" applyAlignment="1">
      <alignment horizontal="center" vertical="center" wrapText="1"/>
    </xf>
    <xf numFmtId="0" fontId="18" fillId="5" borderId="50" xfId="3" applyFont="1" applyFill="1" applyBorder="1" applyAlignment="1">
      <alignment horizontal="center" vertical="center" wrapText="1"/>
    </xf>
    <xf numFmtId="0" fontId="18" fillId="5" borderId="64" xfId="3" applyFont="1" applyFill="1" applyBorder="1" applyAlignment="1">
      <alignment horizontal="center" vertical="center" wrapText="1"/>
    </xf>
    <xf numFmtId="0" fontId="18" fillId="5" borderId="11" xfId="3" applyFont="1" applyFill="1" applyBorder="1" applyAlignment="1">
      <alignment horizontal="center" vertical="center" wrapText="1"/>
    </xf>
    <xf numFmtId="0" fontId="18" fillId="5" borderId="9" xfId="3" applyFont="1" applyFill="1" applyBorder="1" applyAlignment="1">
      <alignment horizontal="center" vertical="center" wrapText="1"/>
    </xf>
    <xf numFmtId="0" fontId="20" fillId="0" borderId="0" xfId="3" applyFont="1" applyAlignment="1">
      <alignment horizontal="center" wrapText="1"/>
    </xf>
    <xf numFmtId="0" fontId="20" fillId="0" borderId="0" xfId="3" applyFont="1" applyAlignment="1">
      <alignment horizontal="center"/>
    </xf>
    <xf numFmtId="0" fontId="48" fillId="0" borderId="0" xfId="0" applyFont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3" fontId="10" fillId="2" borderId="4" xfId="0" applyNumberFormat="1" applyFont="1" applyFill="1" applyBorder="1" applyAlignment="1">
      <alignment horizontal="center"/>
    </xf>
    <xf numFmtId="3" fontId="10" fillId="2" borderId="8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left" wrapText="1"/>
    </xf>
    <xf numFmtId="0" fontId="33" fillId="4" borderId="11" xfId="0" applyFont="1" applyFill="1" applyBorder="1" applyAlignment="1">
      <alignment horizontal="left" wrapText="1"/>
    </xf>
    <xf numFmtId="0" fontId="33" fillId="4" borderId="9" xfId="0" applyFont="1" applyFill="1" applyBorder="1" applyAlignment="1">
      <alignment horizontal="left" wrapText="1"/>
    </xf>
    <xf numFmtId="0" fontId="33" fillId="4" borderId="7" xfId="0" applyFont="1" applyFill="1" applyBorder="1" applyAlignment="1">
      <alignment horizontal="left" vertical="top" wrapText="1"/>
    </xf>
    <xf numFmtId="0" fontId="33" fillId="4" borderId="11" xfId="0" applyFont="1" applyFill="1" applyBorder="1" applyAlignment="1">
      <alignment horizontal="left" vertical="top" wrapText="1"/>
    </xf>
    <xf numFmtId="0" fontId="33" fillId="4" borderId="9" xfId="0" applyFont="1" applyFill="1" applyBorder="1" applyAlignment="1">
      <alignment horizontal="left" vertical="top" wrapText="1"/>
    </xf>
    <xf numFmtId="0" fontId="39" fillId="0" borderId="38" xfId="0" applyFont="1" applyBorder="1" applyAlignment="1">
      <alignment vertical="top" wrapText="1"/>
    </xf>
    <xf numFmtId="0" fontId="39" fillId="0" borderId="39" xfId="0" applyFont="1" applyBorder="1" applyAlignment="1">
      <alignment vertical="top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left" vertical="center" wrapText="1"/>
    </xf>
    <xf numFmtId="0" fontId="4" fillId="5" borderId="31" xfId="0" applyFont="1" applyFill="1" applyBorder="1" applyAlignment="1">
      <alignment horizontal="left" vertical="center" wrapText="1"/>
    </xf>
    <xf numFmtId="0" fontId="39" fillId="5" borderId="35" xfId="0" applyFont="1" applyFill="1" applyBorder="1" applyAlignment="1">
      <alignment horizontal="left" wrapText="1"/>
    </xf>
    <xf numFmtId="0" fontId="4" fillId="5" borderId="23" xfId="0" applyFont="1" applyFill="1" applyBorder="1" applyAlignment="1">
      <alignment horizontal="center" wrapText="1"/>
    </xf>
    <xf numFmtId="0" fontId="4" fillId="5" borderId="25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45" fillId="16" borderId="0" xfId="7" applyFont="1" applyFill="1" applyBorder="1" applyAlignment="1">
      <alignment horizontal="center"/>
    </xf>
    <xf numFmtId="0" fontId="43" fillId="12" borderId="0" xfId="7" applyFont="1" applyFill="1" applyAlignment="1" applyProtection="1">
      <alignment horizontal="center"/>
    </xf>
    <xf numFmtId="0" fontId="43" fillId="15" borderId="0" xfId="7" applyFont="1" applyFill="1" applyAlignment="1" applyProtection="1">
      <alignment horizontal="center"/>
    </xf>
    <xf numFmtId="167" fontId="44" fillId="16" borderId="0" xfId="7" applyNumberFormat="1" applyFont="1" applyFill="1" applyAlignment="1">
      <alignment horizontal="center"/>
    </xf>
    <xf numFmtId="0" fontId="43" fillId="12" borderId="0" xfId="7" applyFont="1" applyFill="1" applyBorder="1" applyAlignment="1">
      <alignment horizontal="center"/>
    </xf>
    <xf numFmtId="0" fontId="43" fillId="15" borderId="0" xfId="7" applyFont="1" applyFill="1" applyBorder="1" applyAlignment="1">
      <alignment horizontal="center"/>
    </xf>
    <xf numFmtId="0" fontId="43" fillId="16" borderId="0" xfId="7" applyFont="1" applyFill="1" applyAlignment="1">
      <alignment horizontal="center"/>
    </xf>
    <xf numFmtId="0" fontId="45" fillId="16" borderId="0" xfId="7" applyFont="1" applyFill="1" applyBorder="1" applyAlignment="1" applyProtection="1">
      <alignment horizontal="center"/>
    </xf>
    <xf numFmtId="167" fontId="44" fillId="16" borderId="0" xfId="7" applyNumberFormat="1" applyFont="1" applyFill="1" applyAlignment="1" applyProtection="1">
      <alignment horizontal="center"/>
    </xf>
    <xf numFmtId="0" fontId="43" fillId="12" borderId="0" xfId="7" applyFont="1" applyFill="1" applyBorder="1" applyAlignment="1" applyProtection="1">
      <alignment horizontal="center"/>
    </xf>
    <xf numFmtId="0" fontId="43" fillId="15" borderId="0" xfId="7" applyFont="1" applyFill="1" applyBorder="1" applyAlignment="1" applyProtection="1">
      <alignment horizontal="center"/>
    </xf>
    <xf numFmtId="0" fontId="43" fillId="16" borderId="0" xfId="7" applyFont="1" applyFill="1" applyAlignment="1" applyProtection="1">
      <alignment horizontal="center"/>
    </xf>
    <xf numFmtId="0" fontId="35" fillId="0" borderId="0" xfId="1" applyFont="1" applyAlignment="1">
      <alignment horizontal="left" vertical="center"/>
    </xf>
  </cellXfs>
  <cellStyles count="11">
    <cellStyle name="Comma 2" xfId="5" xr:uid="{00000000-0005-0000-0000-000000000000}"/>
    <cellStyle name="Comma 3" xfId="8" xr:uid="{00000000-0005-0000-0000-000001000000}"/>
    <cellStyle name="Comma 3 2" xfId="10" xr:uid="{40F9530A-1BAB-4F32-8C1E-06AC3006169C}"/>
    <cellStyle name="Currency 2" xfId="6" xr:uid="{00000000-0005-0000-0000-000002000000}"/>
    <cellStyle name="Normal" xfId="0" builtinId="0"/>
    <cellStyle name="Normal 2" xfId="1" xr:uid="{00000000-0005-0000-0000-000004000000}"/>
    <cellStyle name="Normal 3" xfId="3" xr:uid="{00000000-0005-0000-0000-000005000000}"/>
    <cellStyle name="Normal 33" xfId="7" xr:uid="{00000000-0005-0000-0000-000006000000}"/>
    <cellStyle name="Normal_Debt Service Mtg" xfId="9" xr:uid="{00000000-0005-0000-0000-000007000000}"/>
    <cellStyle name="Percent 2" xfId="2" xr:uid="{00000000-0005-0000-0000-000008000000}"/>
    <cellStyle name="Percent 3" xfId="4" xr:uid="{00000000-0005-0000-0000-000009000000}"/>
  </cellStyles>
  <dxfs count="4">
    <dxf>
      <font>
        <b/>
        <i val="0"/>
        <color theme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207818</xdr:colOff>
      <xdr:row>23</xdr:row>
      <xdr:rowOff>121227</xdr:rowOff>
    </xdr:from>
    <xdr:to>
      <xdr:col>9</xdr:col>
      <xdr:colOff>336176</xdr:colOff>
      <xdr:row>33</xdr:row>
      <xdr:rowOff>34636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07818" y="7897091"/>
          <a:ext cx="13740449" cy="181840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/>
            <a:t>Instructions:</a:t>
          </a:r>
        </a:p>
        <a:p>
          <a:r>
            <a:rPr lang="en-US" sz="1800"/>
            <a:t>--</a:t>
          </a:r>
          <a:r>
            <a:rPr lang="en-US" sz="1800" baseline="0"/>
            <a:t> Unlike most other worksheets in this Workbook, costs should be entered here as full values rounded to the nearest dollar (not $000s) to ensure the cost per square foot calculation is correct.</a:t>
          </a:r>
        </a:p>
        <a:p>
          <a:r>
            <a:rPr lang="en-US" sz="1800" baseline="0"/>
            <a:t>-- This form is </a:t>
          </a:r>
          <a:r>
            <a:rPr lang="en-US" sz="1800" b="1" baseline="0"/>
            <a:t>for construction costs only</a:t>
          </a:r>
          <a:r>
            <a:rPr lang="en-US" sz="1800" baseline="0"/>
            <a:t> -- do not include costs for project management, testing, fees, FF&amp;E, etc.</a:t>
          </a:r>
        </a:p>
        <a:p>
          <a:r>
            <a:rPr lang="en-US" sz="1800" baseline="0"/>
            <a:t>-- "Demolition" refers only to space that is being permanently removed from the campus footprint.</a:t>
          </a:r>
          <a:endParaRPr lang="en-US" sz="1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nscu-my.sharepoint.com/Finance/FACILITIES/Capital%20Development/Staff%20Working%20Folders/Michelle/Alt%20Template%20-%202018%20Capital%20Budget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.1 Prior Year Funding"/>
      <sheetName val="B.2 Funding Sources"/>
      <sheetName val="B.3 Const. costs"/>
      <sheetName val="B.3.1 Demolition"/>
      <sheetName val="B.4 Detail Level Project Costs"/>
      <sheetName val="C.1. Stat Req"/>
      <sheetName val="Campus List"/>
      <sheetName val="Other Drop Down List"/>
      <sheetName val="Inflation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P4">
            <v>5.2499999999999998E-2</v>
          </cell>
        </row>
        <row r="5">
          <cell r="P5">
            <v>6.25E-2</v>
          </cell>
        </row>
        <row r="6">
          <cell r="P6">
            <v>6.5000000000000002E-2</v>
          </cell>
        </row>
        <row r="7">
          <cell r="P7">
            <v>6.7500000000000004E-2</v>
          </cell>
        </row>
        <row r="8">
          <cell r="C8">
            <v>42186</v>
          </cell>
          <cell r="P8">
            <v>7.0000000000000007E-2</v>
          </cell>
        </row>
        <row r="9">
          <cell r="C9">
            <v>42217</v>
          </cell>
          <cell r="P9">
            <v>7.0000000000000007E-2</v>
          </cell>
        </row>
        <row r="10">
          <cell r="C10">
            <v>42248</v>
          </cell>
          <cell r="P10">
            <v>7.0000000000000007E-2</v>
          </cell>
        </row>
        <row r="11">
          <cell r="C11">
            <v>42279</v>
          </cell>
        </row>
        <row r="12">
          <cell r="C12">
            <v>42310</v>
          </cell>
        </row>
        <row r="13">
          <cell r="C13">
            <v>42341</v>
          </cell>
        </row>
        <row r="14">
          <cell r="C14">
            <v>42372</v>
          </cell>
        </row>
        <row r="15">
          <cell r="C15">
            <v>42403</v>
          </cell>
        </row>
        <row r="16">
          <cell r="C16">
            <v>42434</v>
          </cell>
        </row>
        <row r="17">
          <cell r="C17">
            <v>42465</v>
          </cell>
        </row>
        <row r="18">
          <cell r="C18">
            <v>42496</v>
          </cell>
        </row>
        <row r="19">
          <cell r="C19">
            <v>42527</v>
          </cell>
        </row>
        <row r="20">
          <cell r="C20">
            <v>42558</v>
          </cell>
        </row>
        <row r="21">
          <cell r="C21">
            <v>42589</v>
          </cell>
        </row>
        <row r="22">
          <cell r="C22">
            <v>42620</v>
          </cell>
        </row>
        <row r="23">
          <cell r="C23">
            <v>42651</v>
          </cell>
        </row>
        <row r="24">
          <cell r="C24">
            <v>42682</v>
          </cell>
        </row>
        <row r="25">
          <cell r="C25">
            <v>42713</v>
          </cell>
        </row>
        <row r="26">
          <cell r="C26">
            <v>42744</v>
          </cell>
        </row>
        <row r="27">
          <cell r="C27">
            <v>42775</v>
          </cell>
        </row>
        <row r="28">
          <cell r="C28">
            <v>42806</v>
          </cell>
        </row>
        <row r="29">
          <cell r="C29">
            <v>42837</v>
          </cell>
        </row>
        <row r="30">
          <cell r="C30">
            <v>42868</v>
          </cell>
        </row>
        <row r="31">
          <cell r="C31">
            <v>42899</v>
          </cell>
        </row>
        <row r="32">
          <cell r="C32">
            <v>42930</v>
          </cell>
        </row>
        <row r="33">
          <cell r="C33">
            <v>42961</v>
          </cell>
        </row>
        <row r="34">
          <cell r="C34">
            <v>42992</v>
          </cell>
        </row>
        <row r="35">
          <cell r="C35">
            <v>43023</v>
          </cell>
        </row>
        <row r="36">
          <cell r="C36">
            <v>43054</v>
          </cell>
        </row>
        <row r="37">
          <cell r="C37">
            <v>43085</v>
          </cell>
        </row>
        <row r="38">
          <cell r="C38">
            <v>43116</v>
          </cell>
        </row>
        <row r="39">
          <cell r="C39">
            <v>43147</v>
          </cell>
        </row>
        <row r="40">
          <cell r="C40">
            <v>43178</v>
          </cell>
        </row>
        <row r="41">
          <cell r="C41">
            <v>43209</v>
          </cell>
        </row>
        <row r="42">
          <cell r="C42">
            <v>43240</v>
          </cell>
        </row>
        <row r="43">
          <cell r="C43">
            <v>43271</v>
          </cell>
        </row>
        <row r="44">
          <cell r="C44">
            <v>43302</v>
          </cell>
        </row>
        <row r="45">
          <cell r="C45">
            <v>43333</v>
          </cell>
        </row>
        <row r="46">
          <cell r="C46">
            <v>43364</v>
          </cell>
        </row>
        <row r="47">
          <cell r="C47">
            <v>43395</v>
          </cell>
        </row>
        <row r="48">
          <cell r="C48">
            <v>43426</v>
          </cell>
        </row>
        <row r="49">
          <cell r="C49">
            <v>43457</v>
          </cell>
        </row>
        <row r="50">
          <cell r="C50">
            <v>43466</v>
          </cell>
        </row>
        <row r="51">
          <cell r="C51">
            <v>43497</v>
          </cell>
        </row>
        <row r="52">
          <cell r="C52">
            <v>43528</v>
          </cell>
        </row>
        <row r="53">
          <cell r="C53">
            <v>43559</v>
          </cell>
        </row>
        <row r="54">
          <cell r="C54">
            <v>43590</v>
          </cell>
        </row>
        <row r="55">
          <cell r="C55">
            <v>43621</v>
          </cell>
        </row>
        <row r="56">
          <cell r="C56">
            <v>43652</v>
          </cell>
        </row>
        <row r="57">
          <cell r="C57">
            <v>43683</v>
          </cell>
        </row>
        <row r="58">
          <cell r="C58">
            <v>43714</v>
          </cell>
        </row>
        <row r="59">
          <cell r="C59">
            <v>43745</v>
          </cell>
        </row>
        <row r="60">
          <cell r="C60">
            <v>43776</v>
          </cell>
        </row>
        <row r="61">
          <cell r="C61">
            <v>43807</v>
          </cell>
        </row>
        <row r="62">
          <cell r="C62">
            <v>43838</v>
          </cell>
        </row>
        <row r="63">
          <cell r="C63">
            <v>43869</v>
          </cell>
        </row>
        <row r="64">
          <cell r="C64">
            <v>43900</v>
          </cell>
        </row>
        <row r="65">
          <cell r="C65">
            <v>43931</v>
          </cell>
        </row>
        <row r="66">
          <cell r="C66">
            <v>43962</v>
          </cell>
        </row>
        <row r="67">
          <cell r="C67">
            <v>43993</v>
          </cell>
        </row>
        <row r="68">
          <cell r="C68">
            <v>44024</v>
          </cell>
        </row>
        <row r="69">
          <cell r="C69">
            <v>44055</v>
          </cell>
        </row>
        <row r="70">
          <cell r="C70">
            <v>44086</v>
          </cell>
        </row>
        <row r="71">
          <cell r="C71">
            <v>44117</v>
          </cell>
        </row>
        <row r="72">
          <cell r="C72">
            <v>44148</v>
          </cell>
        </row>
        <row r="73">
          <cell r="C73">
            <v>44179</v>
          </cell>
        </row>
        <row r="74">
          <cell r="C74">
            <v>44210</v>
          </cell>
        </row>
        <row r="75">
          <cell r="C75">
            <v>44241</v>
          </cell>
        </row>
        <row r="76">
          <cell r="C76">
            <v>44272</v>
          </cell>
        </row>
        <row r="77">
          <cell r="C77">
            <v>44303</v>
          </cell>
        </row>
        <row r="78">
          <cell r="C78">
            <v>44334</v>
          </cell>
        </row>
        <row r="79">
          <cell r="C79">
            <v>44365</v>
          </cell>
        </row>
        <row r="80">
          <cell r="C80">
            <v>44396</v>
          </cell>
        </row>
        <row r="81">
          <cell r="C81">
            <v>44427</v>
          </cell>
        </row>
        <row r="82">
          <cell r="C82">
            <v>44458</v>
          </cell>
        </row>
        <row r="83">
          <cell r="C83">
            <v>44489</v>
          </cell>
        </row>
        <row r="84">
          <cell r="C84">
            <v>44520</v>
          </cell>
        </row>
        <row r="85">
          <cell r="C85">
            <v>44551</v>
          </cell>
        </row>
        <row r="86">
          <cell r="C86">
            <v>44582</v>
          </cell>
        </row>
        <row r="87">
          <cell r="C87">
            <v>44613</v>
          </cell>
        </row>
        <row r="88">
          <cell r="C88">
            <v>44644</v>
          </cell>
        </row>
        <row r="89">
          <cell r="C89">
            <v>44675</v>
          </cell>
        </row>
        <row r="90">
          <cell r="C90">
            <v>44706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28"/>
  <sheetViews>
    <sheetView showGridLines="0" tabSelected="1" view="pageLayout" topLeftCell="A7" zoomScale="70" zoomScaleNormal="85" zoomScaleSheetLayoutView="90" zoomScalePageLayoutView="70" workbookViewId="0">
      <selection activeCell="B6" sqref="B6"/>
    </sheetView>
  </sheetViews>
  <sheetFormatPr defaultColWidth="7.42578125" defaultRowHeight="15"/>
  <cols>
    <col min="1" max="1" width="43.7109375" style="22" customWidth="1"/>
    <col min="2" max="7" width="12.7109375" style="28" customWidth="1"/>
    <col min="8" max="8" width="89" style="29" customWidth="1"/>
    <col min="9" max="16384" width="7.42578125" style="22"/>
  </cols>
  <sheetData>
    <row r="1" spans="1:8" s="24" customFormat="1" ht="54.95" customHeight="1" thickBot="1">
      <c r="A1" s="228" t="s">
        <v>0</v>
      </c>
      <c r="B1" s="229">
        <v>2018</v>
      </c>
      <c r="C1" s="229">
        <v>2019</v>
      </c>
      <c r="D1" s="229">
        <v>2020</v>
      </c>
      <c r="E1" s="229">
        <v>2021</v>
      </c>
      <c r="F1" s="229">
        <v>2022</v>
      </c>
      <c r="G1" s="229">
        <v>2023</v>
      </c>
      <c r="H1" s="30" t="s">
        <v>1</v>
      </c>
    </row>
    <row r="2" spans="1:8" s="24" customFormat="1" ht="30" customHeight="1" thickTop="1">
      <c r="A2" s="255" t="s">
        <v>2</v>
      </c>
      <c r="B2" s="256"/>
      <c r="C2" s="256"/>
      <c r="D2" s="256"/>
      <c r="E2" s="256"/>
      <c r="F2" s="256"/>
      <c r="G2" s="256"/>
      <c r="H2" s="257" t="s">
        <v>193</v>
      </c>
    </row>
    <row r="3" spans="1:8" ht="30" customHeight="1">
      <c r="A3" s="230" t="s">
        <v>3</v>
      </c>
      <c r="B3" s="245">
        <v>0</v>
      </c>
      <c r="C3" s="245">
        <v>0</v>
      </c>
      <c r="D3" s="245">
        <v>0</v>
      </c>
      <c r="E3" s="245">
        <v>0</v>
      </c>
      <c r="F3" s="245">
        <v>0</v>
      </c>
      <c r="G3" s="245">
        <v>0</v>
      </c>
      <c r="H3" s="231" t="s">
        <v>4</v>
      </c>
    </row>
    <row r="4" spans="1:8" ht="30" customHeight="1">
      <c r="A4" s="232" t="s">
        <v>5</v>
      </c>
      <c r="B4" s="119">
        <v>0</v>
      </c>
      <c r="C4" s="119">
        <v>0</v>
      </c>
      <c r="D4" s="119">
        <v>0</v>
      </c>
      <c r="E4" s="119">
        <v>0</v>
      </c>
      <c r="F4" s="119">
        <v>0</v>
      </c>
      <c r="G4" s="119">
        <v>0</v>
      </c>
      <c r="H4" s="231" t="s">
        <v>230</v>
      </c>
    </row>
    <row r="5" spans="1:8" ht="30" customHeight="1">
      <c r="A5" s="232" t="s">
        <v>6</v>
      </c>
      <c r="B5" s="119">
        <v>0</v>
      </c>
      <c r="C5" s="119">
        <v>0</v>
      </c>
      <c r="D5" s="119">
        <v>0</v>
      </c>
      <c r="E5" s="119">
        <v>0</v>
      </c>
      <c r="F5" s="119">
        <v>0</v>
      </c>
      <c r="G5" s="119">
        <v>0</v>
      </c>
      <c r="H5" s="231" t="s">
        <v>138</v>
      </c>
    </row>
    <row r="6" spans="1:8" ht="30" customHeight="1">
      <c r="A6" s="230" t="s">
        <v>137</v>
      </c>
      <c r="B6" s="245">
        <v>0</v>
      </c>
      <c r="C6" s="245">
        <v>0</v>
      </c>
      <c r="D6" s="245">
        <v>0</v>
      </c>
      <c r="E6" s="245">
        <v>0</v>
      </c>
      <c r="F6" s="245">
        <v>0</v>
      </c>
      <c r="G6" s="245">
        <v>0</v>
      </c>
      <c r="H6" s="231" t="s">
        <v>232</v>
      </c>
    </row>
    <row r="7" spans="1:8" ht="30" customHeight="1">
      <c r="A7" s="232" t="s">
        <v>7</v>
      </c>
      <c r="B7" s="245">
        <v>0</v>
      </c>
      <c r="C7" s="245">
        <v>0</v>
      </c>
      <c r="D7" s="245">
        <v>0</v>
      </c>
      <c r="E7" s="245">
        <v>0</v>
      </c>
      <c r="F7" s="245">
        <v>0</v>
      </c>
      <c r="G7" s="245">
        <v>0</v>
      </c>
      <c r="H7" s="231" t="s">
        <v>8</v>
      </c>
    </row>
    <row r="8" spans="1:8" ht="30" customHeight="1">
      <c r="A8" s="232" t="s">
        <v>9</v>
      </c>
      <c r="B8" s="245">
        <v>0</v>
      </c>
      <c r="C8" s="245">
        <v>0</v>
      </c>
      <c r="D8" s="245">
        <v>0</v>
      </c>
      <c r="E8" s="245">
        <v>0</v>
      </c>
      <c r="F8" s="245">
        <v>0</v>
      </c>
      <c r="G8" s="245">
        <v>0</v>
      </c>
      <c r="H8" s="231" t="s">
        <v>10</v>
      </c>
    </row>
    <row r="9" spans="1:8" ht="30" customHeight="1">
      <c r="A9" s="232" t="s">
        <v>11</v>
      </c>
      <c r="B9" s="245">
        <v>0</v>
      </c>
      <c r="C9" s="245">
        <v>0</v>
      </c>
      <c r="D9" s="245">
        <v>0</v>
      </c>
      <c r="E9" s="245">
        <v>0</v>
      </c>
      <c r="F9" s="245">
        <v>0</v>
      </c>
      <c r="G9" s="245">
        <v>0</v>
      </c>
      <c r="H9" s="231" t="s">
        <v>10</v>
      </c>
    </row>
    <row r="10" spans="1:8" ht="30" customHeight="1">
      <c r="A10" s="232" t="s">
        <v>12</v>
      </c>
      <c r="B10" s="245">
        <v>0</v>
      </c>
      <c r="C10" s="245">
        <v>0</v>
      </c>
      <c r="D10" s="245">
        <v>0</v>
      </c>
      <c r="E10" s="245">
        <v>0</v>
      </c>
      <c r="F10" s="245">
        <v>0</v>
      </c>
      <c r="G10" s="245">
        <v>0</v>
      </c>
      <c r="H10" s="231" t="s">
        <v>13</v>
      </c>
    </row>
    <row r="11" spans="1:8" ht="30" customHeight="1">
      <c r="A11" s="232" t="s">
        <v>14</v>
      </c>
      <c r="B11" s="245">
        <v>0</v>
      </c>
      <c r="C11" s="245">
        <v>0</v>
      </c>
      <c r="D11" s="245">
        <v>0</v>
      </c>
      <c r="E11" s="245">
        <v>0</v>
      </c>
      <c r="F11" s="245">
        <v>0</v>
      </c>
      <c r="G11" s="245">
        <v>0</v>
      </c>
      <c r="H11" s="231" t="s">
        <v>15</v>
      </c>
    </row>
    <row r="12" spans="1:8" ht="30" customHeight="1">
      <c r="A12" s="232" t="s">
        <v>16</v>
      </c>
      <c r="B12" s="245">
        <v>0</v>
      </c>
      <c r="C12" s="245">
        <v>0</v>
      </c>
      <c r="D12" s="245">
        <v>0</v>
      </c>
      <c r="E12" s="245">
        <v>0</v>
      </c>
      <c r="F12" s="245">
        <v>0</v>
      </c>
      <c r="G12" s="245">
        <v>0</v>
      </c>
      <c r="H12" s="231" t="s">
        <v>17</v>
      </c>
    </row>
    <row r="13" spans="1:8" ht="30" customHeight="1" thickBot="1">
      <c r="A13" s="233" t="s">
        <v>18</v>
      </c>
      <c r="B13" s="234">
        <f t="shared" ref="B13:G13" si="0">SUM(B3:B12)</f>
        <v>0</v>
      </c>
      <c r="C13" s="234">
        <f t="shared" si="0"/>
        <v>0</v>
      </c>
      <c r="D13" s="234">
        <f t="shared" si="0"/>
        <v>0</v>
      </c>
      <c r="E13" s="234">
        <f t="shared" si="0"/>
        <v>0</v>
      </c>
      <c r="F13" s="234">
        <f t="shared" si="0"/>
        <v>0</v>
      </c>
      <c r="G13" s="234">
        <f t="shared" si="0"/>
        <v>0</v>
      </c>
      <c r="H13" s="235" t="s">
        <v>19</v>
      </c>
    </row>
    <row r="14" spans="1:8" ht="30" customHeight="1" thickTop="1" thickBot="1">
      <c r="A14" s="265"/>
      <c r="B14" s="266"/>
      <c r="C14" s="266"/>
      <c r="D14" s="266"/>
      <c r="E14" s="266"/>
      <c r="F14" s="266"/>
      <c r="G14" s="266"/>
      <c r="H14" s="267"/>
    </row>
    <row r="15" spans="1:8" ht="30" customHeight="1" thickTop="1">
      <c r="A15" s="424" t="s">
        <v>20</v>
      </c>
      <c r="B15" s="425"/>
      <c r="C15" s="425"/>
      <c r="D15" s="425"/>
      <c r="E15" s="425"/>
      <c r="F15" s="425"/>
      <c r="G15" s="425"/>
      <c r="H15" s="426"/>
    </row>
    <row r="16" spans="1:8" ht="30" customHeight="1">
      <c r="A16" s="232" t="s">
        <v>21</v>
      </c>
      <c r="B16" s="245">
        <v>0</v>
      </c>
      <c r="C16" s="245">
        <v>0</v>
      </c>
      <c r="D16" s="245">
        <v>0</v>
      </c>
      <c r="E16" s="245">
        <v>0</v>
      </c>
      <c r="F16" s="245">
        <v>0</v>
      </c>
      <c r="G16" s="245">
        <v>0</v>
      </c>
      <c r="H16" s="236" t="s">
        <v>139</v>
      </c>
    </row>
    <row r="17" spans="1:8" ht="30" customHeight="1">
      <c r="A17" s="230" t="s">
        <v>22</v>
      </c>
      <c r="B17" s="245">
        <v>0</v>
      </c>
      <c r="C17" s="245">
        <v>0</v>
      </c>
      <c r="D17" s="245">
        <v>0</v>
      </c>
      <c r="E17" s="245">
        <v>0</v>
      </c>
      <c r="F17" s="245">
        <v>0</v>
      </c>
      <c r="G17" s="245">
        <v>0</v>
      </c>
      <c r="H17" s="341" t="s">
        <v>231</v>
      </c>
    </row>
    <row r="18" spans="1:8" ht="30" customHeight="1">
      <c r="A18" s="232" t="s">
        <v>23</v>
      </c>
      <c r="B18" s="245">
        <v>0</v>
      </c>
      <c r="C18" s="245">
        <v>0</v>
      </c>
      <c r="D18" s="245">
        <v>0</v>
      </c>
      <c r="E18" s="245">
        <v>0</v>
      </c>
      <c r="F18" s="245">
        <v>0</v>
      </c>
      <c r="G18" s="245">
        <v>0</v>
      </c>
      <c r="H18" s="236" t="s">
        <v>24</v>
      </c>
    </row>
    <row r="19" spans="1:8" ht="30" customHeight="1">
      <c r="A19" s="232" t="s">
        <v>25</v>
      </c>
      <c r="B19" s="245">
        <v>0</v>
      </c>
      <c r="C19" s="245">
        <v>0</v>
      </c>
      <c r="D19" s="245">
        <v>0</v>
      </c>
      <c r="E19" s="245">
        <v>0</v>
      </c>
      <c r="F19" s="245">
        <v>0</v>
      </c>
      <c r="G19" s="245">
        <v>0</v>
      </c>
      <c r="H19" s="236" t="s">
        <v>26</v>
      </c>
    </row>
    <row r="20" spans="1:8" ht="30" customHeight="1">
      <c r="A20" s="232" t="s">
        <v>27</v>
      </c>
      <c r="B20" s="245">
        <v>0</v>
      </c>
      <c r="C20" s="245">
        <v>0</v>
      </c>
      <c r="D20" s="245">
        <v>0</v>
      </c>
      <c r="E20" s="245">
        <v>0</v>
      </c>
      <c r="F20" s="245">
        <v>0</v>
      </c>
      <c r="G20" s="245">
        <v>0</v>
      </c>
      <c r="H20" s="237" t="s">
        <v>28</v>
      </c>
    </row>
    <row r="21" spans="1:8" ht="30" customHeight="1">
      <c r="A21" s="232" t="s">
        <v>29</v>
      </c>
      <c r="B21" s="119">
        <v>0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  <c r="H21" s="236" t="s">
        <v>30</v>
      </c>
    </row>
    <row r="22" spans="1:8" ht="30" customHeight="1">
      <c r="A22" s="232" t="s">
        <v>31</v>
      </c>
      <c r="B22" s="245">
        <v>0</v>
      </c>
      <c r="C22" s="245">
        <v>0</v>
      </c>
      <c r="D22" s="245">
        <v>0</v>
      </c>
      <c r="E22" s="245">
        <v>0</v>
      </c>
      <c r="F22" s="245">
        <v>0</v>
      </c>
      <c r="G22" s="245">
        <v>0</v>
      </c>
      <c r="H22" s="236" t="s">
        <v>140</v>
      </c>
    </row>
    <row r="23" spans="1:8" ht="30" customHeight="1">
      <c r="A23" s="232" t="s">
        <v>32</v>
      </c>
      <c r="B23" s="245">
        <v>0</v>
      </c>
      <c r="C23" s="245">
        <v>0</v>
      </c>
      <c r="D23" s="245">
        <v>0</v>
      </c>
      <c r="E23" s="245">
        <v>0</v>
      </c>
      <c r="F23" s="245">
        <v>0</v>
      </c>
      <c r="G23" s="245">
        <v>0</v>
      </c>
      <c r="H23" s="236" t="s">
        <v>33</v>
      </c>
    </row>
    <row r="24" spans="1:8" ht="30" customHeight="1" thickBot="1">
      <c r="A24" s="233" t="s">
        <v>34</v>
      </c>
      <c r="B24" s="234">
        <f t="shared" ref="B24:G24" si="1">SUM(B16:B23)</f>
        <v>0</v>
      </c>
      <c r="C24" s="234">
        <f t="shared" si="1"/>
        <v>0</v>
      </c>
      <c r="D24" s="234">
        <f t="shared" si="1"/>
        <v>0</v>
      </c>
      <c r="E24" s="234">
        <f t="shared" si="1"/>
        <v>0</v>
      </c>
      <c r="F24" s="234">
        <f t="shared" si="1"/>
        <v>0</v>
      </c>
      <c r="G24" s="234">
        <f t="shared" si="1"/>
        <v>0</v>
      </c>
      <c r="H24" s="238" t="s">
        <v>19</v>
      </c>
    </row>
    <row r="25" spans="1:8" ht="30" customHeight="1" thickTop="1" thickBot="1">
      <c r="A25" s="265"/>
      <c r="B25" s="266"/>
      <c r="C25" s="266"/>
      <c r="D25" s="266"/>
      <c r="E25" s="266"/>
      <c r="F25" s="266"/>
      <c r="G25" s="266"/>
      <c r="H25" s="267"/>
    </row>
    <row r="26" spans="1:8" s="23" customFormat="1" ht="60.6" customHeight="1" thickTop="1" thickBot="1">
      <c r="A26" s="268" t="s">
        <v>189</v>
      </c>
      <c r="B26" s="269">
        <f t="shared" ref="B26:G26" si="2">B13-B24</f>
        <v>0</v>
      </c>
      <c r="C26" s="269">
        <f t="shared" si="2"/>
        <v>0</v>
      </c>
      <c r="D26" s="269">
        <f t="shared" si="2"/>
        <v>0</v>
      </c>
      <c r="E26" s="269">
        <f t="shared" si="2"/>
        <v>0</v>
      </c>
      <c r="F26" s="269">
        <f t="shared" si="2"/>
        <v>0</v>
      </c>
      <c r="G26" s="269">
        <f t="shared" si="2"/>
        <v>0</v>
      </c>
      <c r="H26" s="259" t="s">
        <v>142</v>
      </c>
    </row>
    <row r="27" spans="1:8" ht="51.6" customHeight="1">
      <c r="A27" s="71" t="s">
        <v>203</v>
      </c>
      <c r="B27" s="427" t="s">
        <v>202</v>
      </c>
      <c r="C27" s="428"/>
      <c r="D27" s="428"/>
      <c r="E27" s="428"/>
      <c r="F27" s="428"/>
      <c r="G27" s="428"/>
      <c r="H27" s="429"/>
    </row>
    <row r="28" spans="1:8" ht="26.25">
      <c r="A28" s="25"/>
      <c r="B28" s="26"/>
      <c r="C28" s="26"/>
      <c r="D28" s="26"/>
      <c r="E28" s="26"/>
      <c r="F28" s="26"/>
      <c r="G28" s="26"/>
      <c r="H28" s="27"/>
    </row>
  </sheetData>
  <sheetProtection algorithmName="SHA-512" hashValue="ZDnmp8gw2ey8zg3xoTCAVEET+1eDffx6iMeR+EXLsQh2qXXQ/W+ZfKRTrCHvP8WPX84UoXJ6xSrMgsU91P+Rig==" saltValue="7PjTWefWvRwv9PbOoa47zg==" spinCount="100000" sheet="1" objects="1" scenarios="1" selectLockedCells="1"/>
  <mergeCells count="2">
    <mergeCell ref="A15:H15"/>
    <mergeCell ref="B27:H27"/>
  </mergeCells>
  <conditionalFormatting sqref="B26:G26">
    <cfRule type="cellIs" dxfId="3" priority="1" operator="lessThan">
      <formula>0</formula>
    </cfRule>
    <cfRule type="cellIs" dxfId="2" priority="2" operator="greaterThan">
      <formula>0</formula>
    </cfRule>
    <cfRule type="cellIs" dxfId="1" priority="3" operator="notEqual">
      <formula>0</formula>
    </cfRule>
  </conditionalFormatting>
  <pageMargins left="0.7" right="0.7" top="1.5" bottom="0.75" header="0.8" footer="0.3"/>
  <pageSetup scale="52" orientation="landscape" r:id="rId1"/>
  <headerFooter scaleWithDoc="0">
    <oddHeader>&amp;L&amp;KFF0000[Enter name of college/university] 
[Enter name of project]&amp;C&amp;"Arial,Bold"&amp;9Minnesota State 2024 CAPITAL BUDGET REQUEST
Dollars in thousands (e.g. $137,500 = $138)&amp;R&amp;A</oddHeader>
    <oddFooter>&amp;C&amp;9&amp;F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87"/>
  <sheetViews>
    <sheetView workbookViewId="0">
      <selection activeCell="A3" sqref="A3"/>
    </sheetView>
  </sheetViews>
  <sheetFormatPr defaultColWidth="9.140625" defaultRowHeight="12.75"/>
  <cols>
    <col min="1" max="1" width="15.28515625" style="17" customWidth="1"/>
    <col min="2" max="2" width="19.85546875" style="17" customWidth="1"/>
    <col min="3" max="4" width="9.140625" style="17"/>
    <col min="5" max="5" width="16.28515625" style="17" customWidth="1"/>
    <col min="6" max="16384" width="9.140625" style="17"/>
  </cols>
  <sheetData>
    <row r="1" spans="1:2" ht="15">
      <c r="A1" s="499" t="s">
        <v>228</v>
      </c>
      <c r="B1" s="499"/>
    </row>
    <row r="2" spans="1:2">
      <c r="B2" s="60" t="s">
        <v>122</v>
      </c>
    </row>
    <row r="3" spans="1:2">
      <c r="A3" s="325">
        <v>44378</v>
      </c>
      <c r="B3" s="94">
        <v>0</v>
      </c>
    </row>
    <row r="4" spans="1:2">
      <c r="A4" s="325">
        <v>44409</v>
      </c>
      <c r="B4" s="95">
        <v>4.5999999999999999E-3</v>
      </c>
    </row>
    <row r="5" spans="1:2">
      <c r="A5" s="325">
        <v>44440</v>
      </c>
      <c r="B5" s="94">
        <v>9.1999999999999998E-3</v>
      </c>
    </row>
    <row r="6" spans="1:2">
      <c r="A6" s="325">
        <v>44470</v>
      </c>
      <c r="B6" s="95">
        <v>1.38E-2</v>
      </c>
    </row>
    <row r="7" spans="1:2">
      <c r="A7" s="325">
        <v>44501</v>
      </c>
      <c r="B7" s="94">
        <v>1.84E-2</v>
      </c>
    </row>
    <row r="8" spans="1:2">
      <c r="A8" s="325">
        <v>44531</v>
      </c>
      <c r="B8" s="96">
        <v>2.3099999999999999E-2</v>
      </c>
    </row>
    <row r="9" spans="1:2">
      <c r="A9" s="325">
        <v>44562</v>
      </c>
      <c r="B9" s="97">
        <v>2.8000000000000001E-2</v>
      </c>
    </row>
    <row r="10" spans="1:2">
      <c r="A10" s="325">
        <v>44593</v>
      </c>
      <c r="B10" s="95">
        <v>3.2899999999999999E-2</v>
      </c>
    </row>
    <row r="11" spans="1:2">
      <c r="A11" s="325">
        <v>44621</v>
      </c>
      <c r="B11" s="94">
        <v>3.78E-2</v>
      </c>
    </row>
    <row r="12" spans="1:2">
      <c r="A12" s="325">
        <v>44652</v>
      </c>
      <c r="B12" s="95">
        <v>4.2799999999999998E-2</v>
      </c>
    </row>
    <row r="13" spans="1:2">
      <c r="A13" s="325">
        <v>44682</v>
      </c>
      <c r="B13" s="94">
        <v>4.7800000000000002E-2</v>
      </c>
    </row>
    <row r="14" spans="1:2">
      <c r="A14" s="325">
        <v>44713</v>
      </c>
      <c r="B14" s="95">
        <v>5.28E-2</v>
      </c>
    </row>
    <row r="15" spans="1:2">
      <c r="A15" s="325">
        <v>44743</v>
      </c>
      <c r="B15" s="94">
        <v>5.7799999999999997E-2</v>
      </c>
    </row>
    <row r="16" spans="1:2">
      <c r="A16" s="325">
        <v>44774</v>
      </c>
      <c r="B16" s="95">
        <v>6.2899999999999998E-2</v>
      </c>
    </row>
    <row r="17" spans="1:2">
      <c r="A17" s="325">
        <v>44805</v>
      </c>
      <c r="B17" s="94">
        <v>6.8000000000000005E-2</v>
      </c>
    </row>
    <row r="18" spans="1:2">
      <c r="A18" s="325">
        <v>44835</v>
      </c>
      <c r="B18" s="95">
        <v>7.3099999999999998E-2</v>
      </c>
    </row>
    <row r="19" spans="1:2">
      <c r="A19" s="325">
        <v>44866</v>
      </c>
      <c r="B19" s="94">
        <v>7.8200000000000006E-2</v>
      </c>
    </row>
    <row r="20" spans="1:2">
      <c r="A20" s="325">
        <v>44896</v>
      </c>
      <c r="B20" s="96">
        <v>8.3400000000000002E-2</v>
      </c>
    </row>
    <row r="21" spans="1:2">
      <c r="A21" s="325">
        <v>44927</v>
      </c>
      <c r="B21" s="97">
        <v>8.8800000000000004E-2</v>
      </c>
    </row>
    <row r="22" spans="1:2">
      <c r="A22" s="325">
        <v>44958</v>
      </c>
      <c r="B22" s="95">
        <v>9.4200000000000006E-2</v>
      </c>
    </row>
    <row r="23" spans="1:2">
      <c r="A23" s="325">
        <v>44986</v>
      </c>
      <c r="B23" s="94">
        <v>9.9699999999999997E-2</v>
      </c>
    </row>
    <row r="24" spans="1:2">
      <c r="A24" s="325">
        <v>45017</v>
      </c>
      <c r="B24" s="95">
        <v>0.1052</v>
      </c>
    </row>
    <row r="25" spans="1:2">
      <c r="A25" s="325">
        <v>45047</v>
      </c>
      <c r="B25" s="94">
        <v>0.11070000000000001</v>
      </c>
    </row>
    <row r="26" spans="1:2">
      <c r="A26" s="325">
        <v>45078</v>
      </c>
      <c r="B26" s="95">
        <v>0.1163</v>
      </c>
    </row>
    <row r="27" spans="1:2">
      <c r="A27" s="325">
        <v>45108</v>
      </c>
      <c r="B27" s="94">
        <v>0.12189999999999999</v>
      </c>
    </row>
    <row r="28" spans="1:2">
      <c r="A28" s="325">
        <v>45139</v>
      </c>
      <c r="B28" s="95">
        <v>0.1275</v>
      </c>
    </row>
    <row r="29" spans="1:2">
      <c r="A29" s="325">
        <v>45170</v>
      </c>
      <c r="B29" s="94">
        <v>0.1331</v>
      </c>
    </row>
    <row r="30" spans="1:2">
      <c r="A30" s="325">
        <v>45200</v>
      </c>
      <c r="B30" s="95">
        <v>0.13880000000000001</v>
      </c>
    </row>
    <row r="31" spans="1:2">
      <c r="A31" s="325">
        <v>45231</v>
      </c>
      <c r="B31" s="94">
        <v>0.14449999999999999</v>
      </c>
    </row>
    <row r="32" spans="1:2">
      <c r="A32" s="325">
        <v>45261</v>
      </c>
      <c r="B32" s="96">
        <v>0.1502</v>
      </c>
    </row>
    <row r="33" spans="1:2">
      <c r="A33" s="325">
        <v>45292</v>
      </c>
      <c r="B33" s="97">
        <v>0.15620000000000001</v>
      </c>
    </row>
    <row r="34" spans="1:2">
      <c r="A34" s="325">
        <v>45323</v>
      </c>
      <c r="B34" s="95">
        <v>0.16220000000000001</v>
      </c>
    </row>
    <row r="35" spans="1:2">
      <c r="A35" s="325">
        <v>45352</v>
      </c>
      <c r="B35" s="94">
        <v>0.16830000000000001</v>
      </c>
    </row>
    <row r="36" spans="1:2">
      <c r="A36" s="325">
        <v>45383</v>
      </c>
      <c r="B36" s="95">
        <v>0.1744</v>
      </c>
    </row>
    <row r="37" spans="1:2">
      <c r="A37" s="325">
        <v>45413</v>
      </c>
      <c r="B37" s="94">
        <v>0.18049999999999999</v>
      </c>
    </row>
    <row r="38" spans="1:2">
      <c r="A38" s="325">
        <v>45444</v>
      </c>
      <c r="B38" s="95">
        <v>0.18659999999999999</v>
      </c>
    </row>
    <row r="39" spans="1:2">
      <c r="A39" s="325">
        <v>45474</v>
      </c>
      <c r="B39" s="94">
        <v>0.1928</v>
      </c>
    </row>
    <row r="40" spans="1:2">
      <c r="A40" s="325">
        <v>45505</v>
      </c>
      <c r="B40" s="95">
        <v>0.19900000000000001</v>
      </c>
    </row>
    <row r="41" spans="1:2">
      <c r="A41" s="325">
        <v>45536</v>
      </c>
      <c r="B41" s="94">
        <v>0.20519999999999999</v>
      </c>
    </row>
    <row r="42" spans="1:2">
      <c r="A42" s="325">
        <v>45566</v>
      </c>
      <c r="B42" s="95">
        <v>0.21149999999999999</v>
      </c>
    </row>
    <row r="43" spans="1:2">
      <c r="A43" s="325">
        <v>45597</v>
      </c>
      <c r="B43" s="94">
        <v>0.21779999999999999</v>
      </c>
    </row>
    <row r="44" spans="1:2">
      <c r="A44" s="325">
        <v>45627</v>
      </c>
      <c r="B44" s="95">
        <v>0.22409999999999999</v>
      </c>
    </row>
    <row r="45" spans="1:2">
      <c r="A45" s="325">
        <v>45658</v>
      </c>
      <c r="B45" s="94">
        <v>0.23069999999999999</v>
      </c>
    </row>
    <row r="46" spans="1:2">
      <c r="A46" s="325">
        <v>45689</v>
      </c>
      <c r="B46" s="95">
        <v>0.2374</v>
      </c>
    </row>
    <row r="47" spans="1:2">
      <c r="A47" s="325">
        <v>45717</v>
      </c>
      <c r="B47" s="94">
        <v>0.24410000000000001</v>
      </c>
    </row>
    <row r="48" spans="1:2">
      <c r="A48" s="325">
        <v>45748</v>
      </c>
      <c r="B48" s="95">
        <v>0.25080000000000002</v>
      </c>
    </row>
    <row r="49" spans="1:2">
      <c r="A49" s="325">
        <v>45778</v>
      </c>
      <c r="B49" s="94">
        <v>0.2576</v>
      </c>
    </row>
    <row r="50" spans="1:2">
      <c r="A50" s="325">
        <v>45809</v>
      </c>
      <c r="B50" s="95">
        <v>0.26440000000000002</v>
      </c>
    </row>
    <row r="51" spans="1:2">
      <c r="A51" s="325">
        <v>45839</v>
      </c>
      <c r="B51" s="94">
        <v>0.2712</v>
      </c>
    </row>
    <row r="52" spans="1:2">
      <c r="A52" s="325">
        <v>45870</v>
      </c>
      <c r="B52" s="95">
        <v>0.27810000000000001</v>
      </c>
    </row>
    <row r="53" spans="1:2">
      <c r="A53" s="325">
        <v>45901</v>
      </c>
      <c r="B53" s="94">
        <v>0.28499999999999998</v>
      </c>
    </row>
    <row r="54" spans="1:2">
      <c r="A54" s="325">
        <v>45931</v>
      </c>
      <c r="B54" s="95">
        <v>0.29199999999999998</v>
      </c>
    </row>
    <row r="55" spans="1:2">
      <c r="A55" s="325">
        <v>45962</v>
      </c>
      <c r="B55" s="94">
        <v>0.29899999999999999</v>
      </c>
    </row>
    <row r="56" spans="1:2">
      <c r="A56" s="325">
        <v>45992</v>
      </c>
      <c r="B56" s="96">
        <v>0.30599999999999999</v>
      </c>
    </row>
    <row r="57" spans="1:2">
      <c r="A57" s="325">
        <v>46023</v>
      </c>
      <c r="B57" s="97">
        <v>0.31309999999999999</v>
      </c>
    </row>
    <row r="58" spans="1:2">
      <c r="A58" s="325">
        <v>46054</v>
      </c>
      <c r="B58" s="95">
        <v>0.32019999999999998</v>
      </c>
    </row>
    <row r="59" spans="1:2">
      <c r="A59" s="325">
        <v>46082</v>
      </c>
      <c r="B59" s="94">
        <v>0.32740000000000002</v>
      </c>
    </row>
    <row r="60" spans="1:2">
      <c r="A60" s="325">
        <v>46113</v>
      </c>
      <c r="B60" s="95">
        <v>0.33460000000000001</v>
      </c>
    </row>
    <row r="61" spans="1:2">
      <c r="A61" s="325">
        <v>46143</v>
      </c>
      <c r="B61" s="94">
        <v>0.34179999999999999</v>
      </c>
    </row>
    <row r="62" spans="1:2">
      <c r="A62" s="325">
        <v>46174</v>
      </c>
      <c r="B62" s="95">
        <v>0.34910000000000002</v>
      </c>
    </row>
    <row r="63" spans="1:2">
      <c r="A63" s="325">
        <v>46204</v>
      </c>
      <c r="B63" s="94">
        <v>0.35639999999999999</v>
      </c>
    </row>
    <row r="64" spans="1:2">
      <c r="A64" s="325">
        <v>46235</v>
      </c>
      <c r="B64" s="95">
        <v>0.36370000000000002</v>
      </c>
    </row>
    <row r="65" spans="1:2">
      <c r="A65" s="325">
        <v>46266</v>
      </c>
      <c r="B65" s="94">
        <v>0.37109999999999999</v>
      </c>
    </row>
    <row r="66" spans="1:2">
      <c r="A66" s="325">
        <v>46296</v>
      </c>
      <c r="B66" s="95">
        <v>0.3785</v>
      </c>
    </row>
    <row r="67" spans="1:2">
      <c r="A67" s="325">
        <v>46327</v>
      </c>
      <c r="B67" s="94">
        <v>0.38600000000000001</v>
      </c>
    </row>
    <row r="68" spans="1:2">
      <c r="A68" s="325">
        <v>46357</v>
      </c>
      <c r="B68" s="96">
        <v>0.39350000000000002</v>
      </c>
    </row>
    <row r="69" spans="1:2">
      <c r="A69" s="325">
        <v>46388</v>
      </c>
      <c r="B69" s="97">
        <v>0.40100000000000002</v>
      </c>
    </row>
    <row r="70" spans="1:2">
      <c r="A70" s="325">
        <v>46419</v>
      </c>
      <c r="B70" s="95">
        <v>0.40860000000000002</v>
      </c>
    </row>
    <row r="71" spans="1:2">
      <c r="A71" s="325">
        <v>46447</v>
      </c>
      <c r="B71" s="94">
        <v>0.41620000000000001</v>
      </c>
    </row>
    <row r="72" spans="1:2">
      <c r="A72" s="325">
        <v>46478</v>
      </c>
      <c r="B72" s="95">
        <v>0.4239</v>
      </c>
    </row>
    <row r="73" spans="1:2">
      <c r="A73" s="325">
        <v>46508</v>
      </c>
      <c r="B73" s="94">
        <v>0.43159999999999998</v>
      </c>
    </row>
    <row r="74" spans="1:2">
      <c r="A74" s="325">
        <v>46539</v>
      </c>
      <c r="B74" s="95">
        <v>0.43940000000000001</v>
      </c>
    </row>
    <row r="75" spans="1:2">
      <c r="A75" s="325">
        <v>46569</v>
      </c>
      <c r="B75" s="94">
        <v>0.44719999999999999</v>
      </c>
    </row>
    <row r="76" spans="1:2">
      <c r="A76" s="325">
        <v>46600</v>
      </c>
      <c r="B76" s="95">
        <v>0.45500000000000002</v>
      </c>
    </row>
    <row r="77" spans="1:2">
      <c r="A77" s="325">
        <v>46631</v>
      </c>
      <c r="B77" s="94">
        <v>0.46289999999999998</v>
      </c>
    </row>
    <row r="78" spans="1:2">
      <c r="A78" s="325">
        <v>46661</v>
      </c>
      <c r="B78" s="95">
        <v>0.4708</v>
      </c>
    </row>
    <row r="79" spans="1:2">
      <c r="A79" s="325">
        <v>46692</v>
      </c>
      <c r="B79" s="94">
        <v>0.4788</v>
      </c>
    </row>
    <row r="80" spans="1:2">
      <c r="A80" s="325">
        <v>46722</v>
      </c>
      <c r="B80" s="96">
        <v>0.48680000000000001</v>
      </c>
    </row>
    <row r="81" spans="1:2">
      <c r="A81" s="325">
        <v>46753</v>
      </c>
      <c r="B81" s="97">
        <v>0.49490000000000001</v>
      </c>
    </row>
    <row r="82" spans="1:2">
      <c r="A82" s="325">
        <v>46784</v>
      </c>
      <c r="B82" s="95">
        <v>0.503</v>
      </c>
    </row>
    <row r="83" spans="1:2">
      <c r="A83" s="325">
        <v>46813</v>
      </c>
      <c r="B83" s="94">
        <v>0.5111</v>
      </c>
    </row>
    <row r="84" spans="1:2">
      <c r="A84" s="325">
        <v>46844</v>
      </c>
      <c r="B84" s="95">
        <v>0.51929999999999998</v>
      </c>
    </row>
    <row r="85" spans="1:2">
      <c r="A85" s="325">
        <v>46874</v>
      </c>
      <c r="B85" s="94">
        <v>0.52749999999999997</v>
      </c>
    </row>
    <row r="86" spans="1:2">
      <c r="A86" s="325">
        <v>46905</v>
      </c>
      <c r="B86" s="326">
        <v>0.53580000000000005</v>
      </c>
    </row>
    <row r="87" spans="1:2">
      <c r="A87" s="325">
        <v>46935</v>
      </c>
      <c r="B87" s="326">
        <v>0.54410000000000003</v>
      </c>
    </row>
  </sheetData>
  <sheetProtection algorithmName="SHA-512" hashValue="dpVPPdhIm3SOwDHYXCNuSjeCXZ3whzkR4VulbJGCmE/kw3S8VU5B+wgk+7FdSHScRuPXkFpfKjLTS/DjMqTRfw==" saltValue="GcLYqlp1auJJoTIKt+uQag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FZ342"/>
  <sheetViews>
    <sheetView view="pageLayout" topLeftCell="A37" zoomScale="115" zoomScaleNormal="100" zoomScaleSheetLayoutView="100" zoomScalePageLayoutView="115" workbookViewId="0">
      <selection activeCell="A42" sqref="A42"/>
    </sheetView>
  </sheetViews>
  <sheetFormatPr defaultColWidth="9.140625" defaultRowHeight="12"/>
  <cols>
    <col min="1" max="1" width="51" style="1" bestFit="1" customWidth="1"/>
    <col min="2" max="2" width="12.140625" style="5" customWidth="1"/>
    <col min="3" max="5" width="11.7109375" style="5" bestFit="1" customWidth="1"/>
    <col min="6" max="6" width="11.28515625" style="5" customWidth="1"/>
    <col min="7" max="7" width="51.28515625" style="1" customWidth="1"/>
    <col min="8" max="9" width="9.140625" style="1"/>
    <col min="10" max="10" width="12.7109375" style="1" customWidth="1"/>
    <col min="11" max="16384" width="9.140625" style="1"/>
  </cols>
  <sheetData>
    <row r="1" spans="1:182" ht="12" customHeight="1">
      <c r="A1" s="108" t="s">
        <v>54</v>
      </c>
      <c r="B1" s="109" t="s">
        <v>55</v>
      </c>
      <c r="C1" s="110" t="s">
        <v>56</v>
      </c>
      <c r="D1" s="110" t="s">
        <v>56</v>
      </c>
      <c r="E1" s="110" t="s">
        <v>56</v>
      </c>
      <c r="F1" s="109" t="s">
        <v>56</v>
      </c>
      <c r="G1" s="109"/>
    </row>
    <row r="2" spans="1:182" ht="12" customHeight="1">
      <c r="A2" s="111" t="s">
        <v>57</v>
      </c>
      <c r="B2" s="112" t="s">
        <v>58</v>
      </c>
      <c r="C2" s="112" t="s">
        <v>59</v>
      </c>
      <c r="D2" s="112" t="s">
        <v>125</v>
      </c>
      <c r="E2" s="112" t="s">
        <v>204</v>
      </c>
      <c r="F2" s="112" t="s">
        <v>60</v>
      </c>
      <c r="G2" s="112" t="s">
        <v>37</v>
      </c>
    </row>
    <row r="3" spans="1:182" ht="12.75" customHeight="1">
      <c r="A3" s="98" t="s">
        <v>61</v>
      </c>
      <c r="B3" s="69"/>
      <c r="C3" s="68"/>
      <c r="D3" s="68"/>
      <c r="E3" s="68"/>
      <c r="F3" s="70"/>
      <c r="G3" s="70"/>
    </row>
    <row r="4" spans="1:182" s="3" customFormat="1" ht="12.75" customHeight="1">
      <c r="A4" s="99" t="s">
        <v>62</v>
      </c>
      <c r="B4" s="21">
        <v>0</v>
      </c>
      <c r="C4" s="21">
        <v>0</v>
      </c>
      <c r="D4" s="21">
        <v>0</v>
      </c>
      <c r="E4" s="21">
        <v>0</v>
      </c>
      <c r="F4" s="37">
        <f>SUM(B4:E4)</f>
        <v>0</v>
      </c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</row>
    <row r="5" spans="1:182" s="3" customFormat="1" ht="12.75" customHeight="1">
      <c r="A5" s="100" t="s">
        <v>63</v>
      </c>
      <c r="B5" s="21">
        <v>0</v>
      </c>
      <c r="C5" s="21">
        <v>0</v>
      </c>
      <c r="D5" s="21">
        <v>0</v>
      </c>
      <c r="E5" s="21">
        <v>0</v>
      </c>
      <c r="F5" s="37">
        <f>SUM(B5:E5)</f>
        <v>0</v>
      </c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</row>
    <row r="6" spans="1:182" s="3" customFormat="1">
      <c r="A6" s="101" t="s">
        <v>130</v>
      </c>
      <c r="B6" s="20">
        <f>SUM(B4:B5)</f>
        <v>0</v>
      </c>
      <c r="C6" s="20">
        <f>SUM(C4:C5)</f>
        <v>0</v>
      </c>
      <c r="D6" s="20">
        <f>SUM(D4:D5)</f>
        <v>0</v>
      </c>
      <c r="E6" s="20">
        <f>SUM(E4:E5)</f>
        <v>0</v>
      </c>
      <c r="F6" s="20">
        <f>SUM(B6:E6)</f>
        <v>0</v>
      </c>
      <c r="G6" s="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</row>
    <row r="7" spans="1:182" s="3" customFormat="1">
      <c r="A7" s="102" t="s">
        <v>128</v>
      </c>
      <c r="B7" s="115">
        <f>SUM('PRIOR YEAR FUNDING'!B17:G17)</f>
        <v>0</v>
      </c>
      <c r="C7" s="82"/>
      <c r="D7" s="83"/>
      <c r="E7" s="84"/>
      <c r="F7" s="20">
        <f>SUM(B7:E7)</f>
        <v>0</v>
      </c>
      <c r="G7" s="4" t="s">
        <v>205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</row>
    <row r="8" spans="1:182">
      <c r="A8" s="103" t="s">
        <v>64</v>
      </c>
      <c r="B8" s="69"/>
      <c r="C8" s="68"/>
      <c r="D8" s="68"/>
      <c r="E8" s="68"/>
      <c r="F8" s="70"/>
      <c r="G8" s="4"/>
    </row>
    <row r="9" spans="1:182" s="3" customFormat="1">
      <c r="A9" s="100" t="s">
        <v>65</v>
      </c>
      <c r="B9" s="21">
        <v>0</v>
      </c>
      <c r="C9" s="21">
        <v>0</v>
      </c>
      <c r="D9" s="21">
        <v>0</v>
      </c>
      <c r="E9" s="21">
        <v>0</v>
      </c>
      <c r="F9" s="37">
        <f t="shared" ref="F9:F14" si="0">SUM(B9:E9)</f>
        <v>0</v>
      </c>
      <c r="G9" s="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</row>
    <row r="10" spans="1:182" s="3" customFormat="1">
      <c r="A10" s="100" t="s">
        <v>66</v>
      </c>
      <c r="B10" s="21">
        <v>0</v>
      </c>
      <c r="C10" s="21">
        <v>0</v>
      </c>
      <c r="D10" s="21">
        <v>0</v>
      </c>
      <c r="E10" s="21">
        <v>0</v>
      </c>
      <c r="F10" s="37">
        <f t="shared" si="0"/>
        <v>0</v>
      </c>
      <c r="G10" s="4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</row>
    <row r="11" spans="1:182" s="3" customFormat="1">
      <c r="A11" s="100" t="s">
        <v>67</v>
      </c>
      <c r="B11" s="21">
        <v>0</v>
      </c>
      <c r="C11" s="21">
        <v>0</v>
      </c>
      <c r="D11" s="21">
        <v>0</v>
      </c>
      <c r="E11" s="21">
        <v>0</v>
      </c>
      <c r="F11" s="37">
        <f t="shared" si="0"/>
        <v>0</v>
      </c>
      <c r="G11" s="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</row>
    <row r="12" spans="1:182" s="3" customFormat="1">
      <c r="A12" s="100" t="s">
        <v>68</v>
      </c>
      <c r="B12" s="21">
        <v>0</v>
      </c>
      <c r="C12" s="21">
        <v>0</v>
      </c>
      <c r="D12" s="21">
        <v>0</v>
      </c>
      <c r="E12" s="21">
        <v>0</v>
      </c>
      <c r="F12" s="37">
        <f t="shared" si="0"/>
        <v>0</v>
      </c>
      <c r="G12" s="4" t="s">
        <v>226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</row>
    <row r="13" spans="1:182" s="3" customFormat="1">
      <c r="A13" s="100" t="s">
        <v>227</v>
      </c>
      <c r="B13" s="21">
        <v>0</v>
      </c>
      <c r="C13" s="21">
        <v>0</v>
      </c>
      <c r="D13" s="21">
        <v>0</v>
      </c>
      <c r="E13" s="21">
        <v>0</v>
      </c>
      <c r="F13" s="37">
        <f t="shared" ref="F13" si="1">SUM(B13:E13)</f>
        <v>0</v>
      </c>
      <c r="G13" s="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</row>
    <row r="14" spans="1:182" s="3" customFormat="1">
      <c r="A14" s="101" t="s">
        <v>131</v>
      </c>
      <c r="B14" s="20">
        <f>SUM(B9:B13)</f>
        <v>0</v>
      </c>
      <c r="C14" s="20">
        <f>SUM(C9:C13)</f>
        <v>0</v>
      </c>
      <c r="D14" s="20">
        <f>SUM(D9:D13)</f>
        <v>0</v>
      </c>
      <c r="E14" s="20">
        <f>SUM(E9:E13)</f>
        <v>0</v>
      </c>
      <c r="F14" s="20">
        <f t="shared" si="0"/>
        <v>0</v>
      </c>
      <c r="G14" s="4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</row>
    <row r="15" spans="1:182" ht="12.75" customHeight="1">
      <c r="A15" s="103" t="s">
        <v>69</v>
      </c>
      <c r="B15" s="69"/>
      <c r="C15" s="68"/>
      <c r="D15" s="68"/>
      <c r="E15" s="68"/>
      <c r="F15" s="70"/>
      <c r="G15" s="4"/>
    </row>
    <row r="16" spans="1:182" s="3" customFormat="1" ht="12.75" customHeight="1">
      <c r="A16" s="99" t="s">
        <v>70</v>
      </c>
      <c r="B16" s="21">
        <v>0</v>
      </c>
      <c r="C16" s="21">
        <v>0</v>
      </c>
      <c r="D16" s="21">
        <v>0</v>
      </c>
      <c r="E16" s="21">
        <v>0</v>
      </c>
      <c r="F16" s="37">
        <f t="shared" ref="F16:F20" si="2">SUM(B16:E16)</f>
        <v>0</v>
      </c>
      <c r="G16" s="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</row>
    <row r="17" spans="1:182" s="3" customFormat="1" ht="12.75" customHeight="1">
      <c r="A17" s="99" t="s">
        <v>71</v>
      </c>
      <c r="B17" s="21">
        <v>0</v>
      </c>
      <c r="C17" s="21">
        <v>0</v>
      </c>
      <c r="D17" s="21">
        <v>0</v>
      </c>
      <c r="E17" s="21">
        <v>0</v>
      </c>
      <c r="F17" s="37">
        <f t="shared" si="2"/>
        <v>0</v>
      </c>
      <c r="G17" s="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</row>
    <row r="18" spans="1:182" ht="11.45" customHeight="1">
      <c r="A18" s="99" t="s">
        <v>72</v>
      </c>
      <c r="B18" s="21">
        <v>0</v>
      </c>
      <c r="C18" s="21">
        <v>0</v>
      </c>
      <c r="D18" s="21">
        <v>0</v>
      </c>
      <c r="E18" s="21">
        <v>0</v>
      </c>
      <c r="F18" s="37">
        <f t="shared" si="2"/>
        <v>0</v>
      </c>
    </row>
    <row r="19" spans="1:182" ht="11.45" customHeight="1">
      <c r="A19" s="100" t="s">
        <v>195</v>
      </c>
      <c r="B19" s="21">
        <v>0</v>
      </c>
      <c r="C19" s="21">
        <v>0</v>
      </c>
      <c r="D19" s="21">
        <v>0</v>
      </c>
      <c r="E19" s="21">
        <v>0</v>
      </c>
      <c r="F19" s="37">
        <f t="shared" ref="F19" si="3">SUM(B19:E19)</f>
        <v>0</v>
      </c>
    </row>
    <row r="20" spans="1:182" s="3" customFormat="1" ht="12.75" customHeight="1">
      <c r="A20" s="104" t="s">
        <v>132</v>
      </c>
      <c r="B20" s="20">
        <f>SUM(B16:B19)</f>
        <v>0</v>
      </c>
      <c r="C20" s="20">
        <f>SUM(C16:C19)</f>
        <v>0</v>
      </c>
      <c r="D20" s="20">
        <f>SUM(D16:D19)</f>
        <v>0</v>
      </c>
      <c r="E20" s="20">
        <f>SUM(E16:E19)</f>
        <v>0</v>
      </c>
      <c r="F20" s="20">
        <f t="shared" si="2"/>
        <v>0</v>
      </c>
      <c r="G20" s="12"/>
      <c r="H20" s="1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</row>
    <row r="21" spans="1:182">
      <c r="A21" s="103" t="s">
        <v>73</v>
      </c>
      <c r="B21" s="69"/>
      <c r="C21" s="68"/>
      <c r="D21" s="68"/>
      <c r="E21" s="68"/>
      <c r="F21" s="70"/>
      <c r="G21" s="4"/>
    </row>
    <row r="22" spans="1:182" s="3" customFormat="1">
      <c r="A22" s="99" t="s">
        <v>74</v>
      </c>
      <c r="B22" s="21">
        <v>0</v>
      </c>
      <c r="C22" s="21">
        <v>0</v>
      </c>
      <c r="D22" s="21">
        <v>0</v>
      </c>
      <c r="E22" s="21">
        <v>0</v>
      </c>
      <c r="F22" s="37">
        <f>SUM(B22:E22)</f>
        <v>0</v>
      </c>
      <c r="G22" s="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</row>
    <row r="23" spans="1:182" s="3" customFormat="1">
      <c r="A23" s="99" t="s">
        <v>75</v>
      </c>
      <c r="B23" s="21">
        <v>0</v>
      </c>
      <c r="C23" s="21">
        <v>0</v>
      </c>
      <c r="D23" s="21">
        <v>0</v>
      </c>
      <c r="E23" s="21">
        <v>0</v>
      </c>
      <c r="F23" s="37">
        <f t="shared" ref="F23:F28" si="4">SUM(B23:E23)</f>
        <v>0</v>
      </c>
      <c r="G23" s="4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</row>
    <row r="24" spans="1:182" s="3" customFormat="1">
      <c r="A24" s="99" t="s">
        <v>76</v>
      </c>
      <c r="B24" s="21">
        <v>0</v>
      </c>
      <c r="C24" s="21">
        <v>0</v>
      </c>
      <c r="D24" s="21">
        <v>0</v>
      </c>
      <c r="E24" s="21">
        <v>0</v>
      </c>
      <c r="F24" s="37">
        <f t="shared" si="4"/>
        <v>0</v>
      </c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</row>
    <row r="25" spans="1:182" s="3" customFormat="1">
      <c r="A25" s="99" t="s">
        <v>77</v>
      </c>
      <c r="B25" s="21">
        <v>0</v>
      </c>
      <c r="C25" s="21">
        <v>0</v>
      </c>
      <c r="D25" s="21">
        <v>0</v>
      </c>
      <c r="E25" s="21">
        <v>0</v>
      </c>
      <c r="F25" s="37">
        <f t="shared" si="4"/>
        <v>0</v>
      </c>
      <c r="G25" s="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</row>
    <row r="26" spans="1:182" s="3" customFormat="1">
      <c r="A26" s="99" t="s">
        <v>78</v>
      </c>
      <c r="B26" s="21">
        <v>0</v>
      </c>
      <c r="C26" s="21">
        <v>0</v>
      </c>
      <c r="D26" s="21">
        <v>0</v>
      </c>
      <c r="E26" s="21">
        <v>0</v>
      </c>
      <c r="F26" s="37">
        <f t="shared" si="4"/>
        <v>0</v>
      </c>
      <c r="G26" s="12"/>
      <c r="H26" s="1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</row>
    <row r="27" spans="1:182" s="3" customFormat="1">
      <c r="A27" s="100" t="s">
        <v>126</v>
      </c>
      <c r="B27" s="21">
        <v>0</v>
      </c>
      <c r="C27" s="21">
        <v>0</v>
      </c>
      <c r="D27" s="21">
        <v>0</v>
      </c>
      <c r="E27" s="21">
        <v>0</v>
      </c>
      <c r="F27" s="37">
        <f t="shared" ref="F27" si="5">SUM(B27:E27)</f>
        <v>0</v>
      </c>
      <c r="G27" s="12"/>
      <c r="H27" s="1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</row>
    <row r="28" spans="1:182" s="3" customFormat="1">
      <c r="A28" s="99" t="s">
        <v>127</v>
      </c>
      <c r="B28" s="21">
        <v>0</v>
      </c>
      <c r="C28" s="21">
        <v>0</v>
      </c>
      <c r="D28" s="21">
        <v>0</v>
      </c>
      <c r="E28" s="21">
        <v>0</v>
      </c>
      <c r="F28" s="18">
        <f t="shared" si="4"/>
        <v>0</v>
      </c>
      <c r="G28" s="14"/>
      <c r="H28" s="1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</row>
    <row r="29" spans="1:182" s="3" customFormat="1">
      <c r="A29" s="104" t="s">
        <v>133</v>
      </c>
      <c r="B29" s="20">
        <f>SUM(B22:B28)</f>
        <v>0</v>
      </c>
      <c r="C29" s="20">
        <f>SUM(C22:C28)</f>
        <v>0</v>
      </c>
      <c r="D29" s="20">
        <f>SUM(D22:D28)</f>
        <v>0</v>
      </c>
      <c r="E29" s="20">
        <f>SUM(E22:E28)</f>
        <v>0</v>
      </c>
      <c r="F29" s="19">
        <f t="shared" ref="F29:F31" si="6">SUM(B29:E29)</f>
        <v>0</v>
      </c>
      <c r="G29" s="1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</row>
    <row r="30" spans="1:182" s="3" customFormat="1">
      <c r="A30" s="105" t="s">
        <v>198</v>
      </c>
      <c r="B30" s="21">
        <v>0</v>
      </c>
      <c r="C30" s="21">
        <v>0</v>
      </c>
      <c r="D30" s="21">
        <v>0</v>
      </c>
      <c r="E30" s="21">
        <v>0</v>
      </c>
      <c r="F30" s="18">
        <f>SUM(B30:E30)</f>
        <v>0</v>
      </c>
      <c r="G30" s="10" t="s">
        <v>194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</row>
    <row r="31" spans="1:182" s="3" customFormat="1">
      <c r="A31" s="104" t="s">
        <v>134</v>
      </c>
      <c r="B31" s="20">
        <f>SUM(B30:B30)</f>
        <v>0</v>
      </c>
      <c r="C31" s="20">
        <f>SUM(C30:C30)</f>
        <v>0</v>
      </c>
      <c r="D31" s="20">
        <f>SUM(D30:D30)</f>
        <v>0</v>
      </c>
      <c r="E31" s="20">
        <f>SUM(E30:E30)</f>
        <v>0</v>
      </c>
      <c r="F31" s="19">
        <f t="shared" si="6"/>
        <v>0</v>
      </c>
      <c r="G31" s="10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</row>
    <row r="32" spans="1:182">
      <c r="A32" s="103" t="s">
        <v>79</v>
      </c>
      <c r="B32" s="69"/>
      <c r="C32" s="68"/>
      <c r="D32" s="68"/>
      <c r="E32" s="68"/>
      <c r="F32" s="70"/>
      <c r="G32" s="10"/>
    </row>
    <row r="33" spans="1:182" s="3" customFormat="1">
      <c r="A33" s="99" t="s">
        <v>80</v>
      </c>
      <c r="B33" s="21">
        <v>0</v>
      </c>
      <c r="C33" s="21">
        <v>0</v>
      </c>
      <c r="D33" s="21">
        <v>0</v>
      </c>
      <c r="E33" s="21">
        <v>0</v>
      </c>
      <c r="F33" s="18">
        <f>SUM(B33:E33)</f>
        <v>0</v>
      </c>
      <c r="G33" s="1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</row>
    <row r="34" spans="1:182" s="3" customFormat="1" ht="12" customHeight="1">
      <c r="A34" s="99" t="s">
        <v>81</v>
      </c>
      <c r="B34" s="21">
        <v>0</v>
      </c>
      <c r="C34" s="21">
        <v>0</v>
      </c>
      <c r="D34" s="21">
        <v>0</v>
      </c>
      <c r="E34" s="21">
        <v>0</v>
      </c>
      <c r="F34" s="18">
        <f>SUM(B34:E34)</f>
        <v>0</v>
      </c>
      <c r="G34" s="10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</row>
    <row r="35" spans="1:182" s="3" customFormat="1" ht="12" customHeight="1">
      <c r="A35" s="99" t="s">
        <v>82</v>
      </c>
      <c r="B35" s="21">
        <v>0</v>
      </c>
      <c r="C35" s="21">
        <v>0</v>
      </c>
      <c r="D35" s="21">
        <v>0</v>
      </c>
      <c r="E35" s="21">
        <v>0</v>
      </c>
      <c r="F35" s="18">
        <f>SUM(B35:E35)</f>
        <v>0</v>
      </c>
      <c r="G35" s="10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</row>
    <row r="36" spans="1:182" s="3" customFormat="1" ht="12.75" thickBot="1">
      <c r="A36" s="90" t="s">
        <v>135</v>
      </c>
      <c r="B36" s="63">
        <f>SUM(B33:B35)</f>
        <v>0</v>
      </c>
      <c r="C36" s="63">
        <f>SUM(C33:C35)</f>
        <v>0</v>
      </c>
      <c r="D36" s="63">
        <f>SUM(D33:D35)</f>
        <v>0</v>
      </c>
      <c r="E36" s="63">
        <f>SUM(E33:E35)</f>
        <v>0</v>
      </c>
      <c r="F36" s="61">
        <f>SUM(B36:E36)</f>
        <v>0</v>
      </c>
      <c r="G36" s="10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</row>
    <row r="37" spans="1:182" ht="23.25" customHeight="1" thickBot="1">
      <c r="A37" s="91" t="s">
        <v>83</v>
      </c>
      <c r="B37" s="64"/>
      <c r="C37" s="65">
        <f>SUM(C6,C14,C20,C29,C31,C36)</f>
        <v>0</v>
      </c>
      <c r="D37" s="65">
        <f>SUM(D6,D14,D20,D29,D31,D36)</f>
        <v>0</v>
      </c>
      <c r="E37" s="65">
        <f>SUM(E6,E14,E20,E29,E31,E36)</f>
        <v>0</v>
      </c>
      <c r="F37" s="75">
        <f>SUM(F6,F14,F20,F29,F31,F36)</f>
        <v>0</v>
      </c>
      <c r="G37" s="4"/>
    </row>
    <row r="38" spans="1:182">
      <c r="A38" s="121" t="s">
        <v>84</v>
      </c>
      <c r="B38" s="69"/>
      <c r="C38" s="68"/>
      <c r="D38" s="68"/>
      <c r="E38" s="68"/>
      <c r="F38" s="70"/>
      <c r="G38" s="10"/>
    </row>
    <row r="39" spans="1:182" s="3" customFormat="1">
      <c r="A39" s="106" t="s">
        <v>85</v>
      </c>
      <c r="B39" s="431"/>
      <c r="C39" s="327">
        <v>44743</v>
      </c>
      <c r="D39" s="327">
        <v>44743</v>
      </c>
      <c r="E39" s="327">
        <v>44743</v>
      </c>
      <c r="F39" s="8"/>
      <c r="G39" s="10" t="s">
        <v>234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</row>
    <row r="40" spans="1:182" s="3" customFormat="1">
      <c r="A40" s="106" t="s">
        <v>86</v>
      </c>
      <c r="B40" s="432"/>
      <c r="C40" s="38">
        <f>(VLOOKUP(C39,'MMB Inflation Factors'!$A3:$B87,2,FALSE)-'MMB Inflation Factors'!$B15)</f>
        <v>0</v>
      </c>
      <c r="D40" s="38">
        <f>(VLOOKUP(D39,'MMB Inflation Factors'!$A3:$B87,2,FALSE)-'MMB Inflation Factors'!$B15)</f>
        <v>0</v>
      </c>
      <c r="E40" s="38">
        <f>(VLOOKUP(E39,'MMB Inflation Factors'!$A3:$B87,2,FALSE)-'MMB Inflation Factors'!$B15)</f>
        <v>0</v>
      </c>
      <c r="F40" s="62"/>
      <c r="G40" s="1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</row>
    <row r="41" spans="1:182" s="3" customFormat="1">
      <c r="A41" s="106" t="s">
        <v>87</v>
      </c>
      <c r="B41" s="432"/>
      <c r="C41" s="37">
        <f>C37*C40</f>
        <v>0</v>
      </c>
      <c r="D41" s="37">
        <f>D37*D40</f>
        <v>0</v>
      </c>
      <c r="E41" s="37">
        <f>E37*E40</f>
        <v>0</v>
      </c>
      <c r="F41" s="62"/>
      <c r="G41" s="1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</row>
    <row r="42" spans="1:182" s="3" customFormat="1" ht="12" customHeight="1">
      <c r="A42" s="248" t="s">
        <v>144</v>
      </c>
      <c r="B42" s="433"/>
      <c r="C42" s="247">
        <v>0</v>
      </c>
      <c r="D42" s="247">
        <v>0</v>
      </c>
      <c r="E42" s="247">
        <v>0</v>
      </c>
      <c r="F42" s="73"/>
      <c r="G42" s="10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</row>
    <row r="43" spans="1:182" s="3" customFormat="1" ht="15.75" customHeight="1" thickBot="1">
      <c r="A43" s="67" t="s">
        <v>145</v>
      </c>
      <c r="B43" s="247">
        <v>0</v>
      </c>
      <c r="C43" s="247">
        <v>0</v>
      </c>
      <c r="D43" s="247">
        <v>0</v>
      </c>
      <c r="E43" s="247">
        <v>0</v>
      </c>
      <c r="F43" s="11"/>
      <c r="G43" s="10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</row>
    <row r="44" spans="1:182" s="3" customFormat="1" ht="35.25" thickTop="1" thickBot="1">
      <c r="A44" s="272" t="s">
        <v>129</v>
      </c>
      <c r="B44" s="66">
        <f>SUM(B6,B7,B14,B20,B29,B31,B36,B43)</f>
        <v>0</v>
      </c>
      <c r="C44" s="66">
        <f>SUM(C37,C41,C42,C43)</f>
        <v>0</v>
      </c>
      <c r="D44" s="66">
        <f t="shared" ref="D44:E44" si="7">SUM(D37,D41,D42,D43)</f>
        <v>0</v>
      </c>
      <c r="E44" s="66">
        <f t="shared" si="7"/>
        <v>0</v>
      </c>
      <c r="F44" s="74">
        <f>SUM(B44:E44)</f>
        <v>0</v>
      </c>
      <c r="G44" s="273" t="s">
        <v>229</v>
      </c>
      <c r="H44" s="1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</row>
    <row r="45" spans="1:182" ht="23.25" customHeight="1" thickTop="1">
      <c r="A45" s="76"/>
      <c r="B45" s="76"/>
      <c r="C45" s="76"/>
      <c r="D45" s="76"/>
      <c r="E45" s="76"/>
      <c r="F45" s="76"/>
      <c r="G45" s="12"/>
      <c r="H45" s="1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182" ht="12" customHeight="1">
      <c r="A46" s="107" t="s">
        <v>88</v>
      </c>
      <c r="B46" s="20">
        <f>SUM('PRIOR YEAR FUNDING'!B13:G13)</f>
        <v>0</v>
      </c>
      <c r="C46" s="20">
        <f>'FUNDING SOURCES'!B20</f>
        <v>0</v>
      </c>
      <c r="D46" s="20">
        <f>'FUNDING SOURCES'!C20</f>
        <v>0</v>
      </c>
      <c r="E46" s="20">
        <f>'FUNDING SOURCES'!D20</f>
        <v>0</v>
      </c>
      <c r="F46" s="20">
        <f>SUM(B46:E46)</f>
        <v>0</v>
      </c>
      <c r="G46"/>
    </row>
    <row r="47" spans="1:182" ht="12" customHeight="1">
      <c r="A47" s="107" t="s">
        <v>89</v>
      </c>
      <c r="B47" s="20">
        <f>B44-B46</f>
        <v>0</v>
      </c>
      <c r="C47" s="20">
        <f t="shared" ref="C47:F47" si="8">C44-C46</f>
        <v>0</v>
      </c>
      <c r="D47" s="20">
        <f t="shared" si="8"/>
        <v>0</v>
      </c>
      <c r="E47" s="20">
        <f t="shared" si="8"/>
        <v>0</v>
      </c>
      <c r="F47" s="20">
        <f t="shared" si="8"/>
        <v>0</v>
      </c>
      <c r="G47" s="436" t="s">
        <v>197</v>
      </c>
    </row>
    <row r="48" spans="1:182" ht="27" customHeight="1">
      <c r="A48" s="430"/>
      <c r="B48" s="430"/>
      <c r="C48" s="430"/>
      <c r="D48" s="430"/>
      <c r="E48" s="430"/>
      <c r="F48" s="430"/>
      <c r="G48" s="436"/>
    </row>
    <row r="49" spans="1:14" ht="12" customHeight="1">
      <c r="A49" s="107" t="s">
        <v>214</v>
      </c>
      <c r="B49" s="37">
        <f>0.05*B44</f>
        <v>0</v>
      </c>
      <c r="C49" s="37">
        <f>0.05*C44</f>
        <v>0</v>
      </c>
      <c r="D49" s="37">
        <f>0.05*D44</f>
        <v>0</v>
      </c>
      <c r="E49" s="37">
        <f>0.05*E44</f>
        <v>0</v>
      </c>
      <c r="F49" s="37">
        <f>0.05*F44</f>
        <v>0</v>
      </c>
      <c r="G49"/>
      <c r="H49"/>
      <c r="I49"/>
      <c r="J49"/>
      <c r="K49"/>
      <c r="L49"/>
      <c r="M49"/>
      <c r="N49"/>
    </row>
    <row r="50" spans="1:14" ht="13.5" customHeight="1">
      <c r="A50" s="77"/>
      <c r="B50" s="77"/>
      <c r="C50" s="77"/>
      <c r="D50" s="77"/>
      <c r="E50" s="77"/>
      <c r="F50" s="77"/>
      <c r="G50"/>
      <c r="H50"/>
      <c r="I50"/>
      <c r="J50"/>
      <c r="K50"/>
      <c r="L50"/>
      <c r="M50"/>
      <c r="N50"/>
    </row>
    <row r="51" spans="1:14" ht="24.75" customHeight="1">
      <c r="A51" s="107" t="s">
        <v>35</v>
      </c>
      <c r="B51" s="434" t="s">
        <v>196</v>
      </c>
      <c r="C51" s="435"/>
      <c r="D51" s="435"/>
      <c r="E51" s="435"/>
      <c r="F51" s="435"/>
      <c r="G51"/>
      <c r="H51"/>
      <c r="I51"/>
      <c r="J51"/>
      <c r="K51"/>
      <c r="L51"/>
      <c r="M51"/>
      <c r="N51"/>
    </row>
    <row r="52" spans="1:14" ht="12.75">
      <c r="A52" s="78"/>
      <c r="B52" s="78"/>
      <c r="C52" s="78"/>
      <c r="D52" s="78"/>
      <c r="E52" s="78"/>
      <c r="F52" s="78"/>
      <c r="G52"/>
      <c r="H52"/>
      <c r="I52"/>
      <c r="J52"/>
      <c r="K52"/>
      <c r="L52"/>
      <c r="M52"/>
      <c r="N52"/>
    </row>
    <row r="53" spans="1:14" ht="12.75" customHeight="1">
      <c r="A53" s="85" t="s">
        <v>90</v>
      </c>
      <c r="B53" s="85"/>
      <c r="C53" s="86" t="s">
        <v>91</v>
      </c>
      <c r="D53" s="86" t="s">
        <v>91</v>
      </c>
      <c r="E53" s="86" t="s">
        <v>91</v>
      </c>
      <c r="F53" s="86" t="s">
        <v>91</v>
      </c>
      <c r="G53"/>
      <c r="H53"/>
      <c r="I53"/>
      <c r="J53"/>
      <c r="K53"/>
      <c r="L53"/>
      <c r="M53"/>
      <c r="N53"/>
    </row>
    <row r="54" spans="1:14" ht="12.75">
      <c r="A54" s="87" t="s">
        <v>92</v>
      </c>
      <c r="B54" s="87"/>
      <c r="C54" s="88">
        <f>C44-(C55+C56)</f>
        <v>0</v>
      </c>
      <c r="D54" s="88">
        <f>D44-(D55+D56)</f>
        <v>0</v>
      </c>
      <c r="E54" s="88">
        <f>E44-(E55+E56)</f>
        <v>0</v>
      </c>
      <c r="F54" s="88">
        <f>F44-(F55+F56)</f>
        <v>0</v>
      </c>
      <c r="G54"/>
      <c r="H54"/>
      <c r="I54"/>
      <c r="J54"/>
      <c r="K54"/>
      <c r="L54"/>
      <c r="M54"/>
      <c r="N54"/>
    </row>
    <row r="55" spans="1:14" ht="12.75">
      <c r="A55" s="89" t="s">
        <v>93</v>
      </c>
      <c r="B55" s="89"/>
      <c r="C55" s="88">
        <f>C44/6</f>
        <v>0</v>
      </c>
      <c r="D55" s="88">
        <f>D44/6</f>
        <v>0</v>
      </c>
      <c r="E55" s="88">
        <f>E44/6</f>
        <v>0</v>
      </c>
      <c r="F55" s="88">
        <f>F44/6</f>
        <v>0</v>
      </c>
      <c r="G55"/>
      <c r="H55"/>
      <c r="I55"/>
      <c r="J55"/>
      <c r="K55"/>
      <c r="L55"/>
      <c r="M55"/>
      <c r="N55"/>
    </row>
    <row r="56" spans="1:14" ht="12.75">
      <c r="A56" s="89" t="s">
        <v>94</v>
      </c>
      <c r="B56" s="89"/>
      <c r="C56" s="88">
        <f>C44/6</f>
        <v>0</v>
      </c>
      <c r="D56" s="88">
        <f>D44/6</f>
        <v>0</v>
      </c>
      <c r="E56" s="88">
        <f>E44/6</f>
        <v>0</v>
      </c>
      <c r="F56" s="88">
        <f>F44/6</f>
        <v>0</v>
      </c>
      <c r="G56"/>
      <c r="H56"/>
      <c r="I56"/>
      <c r="J56"/>
      <c r="K56"/>
      <c r="L56"/>
      <c r="M56"/>
      <c r="N56"/>
    </row>
    <row r="57" spans="1:14" ht="12.75">
      <c r="A57" s="113" t="s">
        <v>95</v>
      </c>
      <c r="B57" s="114"/>
      <c r="C57" s="114" t="str">
        <f>IF((C54+C55+C56)=C44,"OK","check")</f>
        <v>OK</v>
      </c>
      <c r="D57" s="114" t="str">
        <f>IF((D54+D55+D56)=D44,"OK","check")</f>
        <v>OK</v>
      </c>
      <c r="E57" s="114" t="str">
        <f>IF((E54+E55+E56)=E44,"OK","check")</f>
        <v>OK</v>
      </c>
      <c r="F57" s="114" t="str">
        <f>IF((F54+F55+F56)=F44,"OK","check")</f>
        <v>OK</v>
      </c>
      <c r="G57"/>
      <c r="H57"/>
      <c r="I57"/>
      <c r="J57"/>
      <c r="K57"/>
      <c r="L57"/>
      <c r="M57"/>
      <c r="N57"/>
    </row>
    <row r="58" spans="1:14" ht="12.75">
      <c r="G58"/>
      <c r="H58"/>
      <c r="I58"/>
      <c r="J58"/>
      <c r="K58"/>
      <c r="L58"/>
      <c r="M58"/>
      <c r="N58"/>
    </row>
    <row r="59" spans="1:14" ht="12.75">
      <c r="G59"/>
      <c r="H59"/>
      <c r="I59"/>
      <c r="J59"/>
      <c r="K59"/>
      <c r="L59"/>
      <c r="M59"/>
      <c r="N59"/>
    </row>
    <row r="60" spans="1:14" ht="12.75">
      <c r="G60"/>
      <c r="H60"/>
      <c r="I60"/>
      <c r="J60"/>
      <c r="K60"/>
      <c r="L60"/>
      <c r="M60"/>
      <c r="N60"/>
    </row>
    <row r="61" spans="1:14" ht="12.75">
      <c r="G61"/>
      <c r="H61"/>
      <c r="I61"/>
      <c r="J61"/>
      <c r="K61"/>
      <c r="L61"/>
      <c r="M61"/>
      <c r="N61"/>
    </row>
    <row r="62" spans="1:14" ht="12.75">
      <c r="G62"/>
      <c r="H62"/>
      <c r="I62"/>
      <c r="J62"/>
      <c r="K62"/>
      <c r="L62"/>
      <c r="M62"/>
      <c r="N62"/>
    </row>
    <row r="63" spans="1:14" ht="12.75">
      <c r="G63"/>
      <c r="H63"/>
      <c r="I63"/>
      <c r="J63"/>
      <c r="K63"/>
      <c r="L63"/>
      <c r="M63"/>
      <c r="N63"/>
    </row>
    <row r="64" spans="1:14" ht="12.75">
      <c r="G64"/>
      <c r="H64"/>
      <c r="I64"/>
      <c r="J64"/>
      <c r="K64"/>
      <c r="L64"/>
      <c r="M64"/>
      <c r="N64"/>
    </row>
    <row r="65" spans="7:14" ht="12.75">
      <c r="G65"/>
      <c r="H65"/>
      <c r="I65"/>
      <c r="J65"/>
      <c r="K65"/>
      <c r="L65"/>
      <c r="M65"/>
      <c r="N65"/>
    </row>
    <row r="66" spans="7:14" ht="12.75">
      <c r="G66"/>
      <c r="H66"/>
      <c r="I66"/>
      <c r="J66"/>
      <c r="K66"/>
      <c r="L66"/>
      <c r="M66"/>
      <c r="N66"/>
    </row>
    <row r="67" spans="7:14" ht="12.75">
      <c r="G67"/>
      <c r="H67"/>
      <c r="I67"/>
      <c r="J67"/>
      <c r="K67"/>
      <c r="L67"/>
      <c r="M67"/>
      <c r="N67"/>
    </row>
    <row r="68" spans="7:14" ht="12.75">
      <c r="G68"/>
      <c r="H68"/>
      <c r="I68"/>
      <c r="J68"/>
      <c r="K68"/>
      <c r="L68"/>
      <c r="M68"/>
      <c r="N68"/>
    </row>
    <row r="69" spans="7:14" ht="12.75">
      <c r="G69"/>
      <c r="H69"/>
      <c r="I69"/>
      <c r="J69"/>
      <c r="K69"/>
      <c r="L69"/>
      <c r="M69"/>
      <c r="N69"/>
    </row>
    <row r="70" spans="7:14" ht="12.75">
      <c r="G70"/>
      <c r="H70"/>
      <c r="I70"/>
      <c r="J70"/>
      <c r="K70"/>
      <c r="L70"/>
      <c r="M70"/>
      <c r="N70"/>
    </row>
    <row r="71" spans="7:14" ht="12.75">
      <c r="G71"/>
      <c r="H71"/>
      <c r="I71"/>
      <c r="J71"/>
      <c r="K71"/>
      <c r="L71"/>
      <c r="M71"/>
      <c r="N71"/>
    </row>
    <row r="72" spans="7:14" ht="12.75">
      <c r="G72"/>
      <c r="H72"/>
      <c r="I72"/>
      <c r="J72"/>
      <c r="K72"/>
      <c r="L72"/>
      <c r="M72"/>
      <c r="N72"/>
    </row>
    <row r="73" spans="7:14" ht="12.75">
      <c r="G73"/>
      <c r="H73"/>
      <c r="I73"/>
      <c r="J73"/>
      <c r="K73"/>
      <c r="L73"/>
      <c r="M73"/>
      <c r="N73"/>
    </row>
    <row r="74" spans="7:14" ht="12.75">
      <c r="G74"/>
      <c r="H74"/>
      <c r="I74"/>
      <c r="J74"/>
      <c r="K74"/>
      <c r="L74"/>
      <c r="M74"/>
      <c r="N74"/>
    </row>
    <row r="75" spans="7:14" ht="12.75">
      <c r="G75"/>
      <c r="H75"/>
      <c r="I75"/>
      <c r="J75"/>
      <c r="K75"/>
      <c r="L75"/>
      <c r="M75"/>
      <c r="N75"/>
    </row>
    <row r="76" spans="7:14" ht="12.75">
      <c r="G76"/>
      <c r="H76"/>
      <c r="I76"/>
      <c r="J76"/>
      <c r="K76"/>
      <c r="L76"/>
      <c r="M76"/>
      <c r="N76"/>
    </row>
    <row r="77" spans="7:14" ht="12.75">
      <c r="G77"/>
      <c r="H77"/>
      <c r="I77"/>
      <c r="J77"/>
      <c r="K77"/>
      <c r="L77"/>
      <c r="M77"/>
      <c r="N77"/>
    </row>
    <row r="78" spans="7:14" ht="12.75">
      <c r="G78"/>
      <c r="H78"/>
      <c r="I78"/>
      <c r="J78"/>
      <c r="K78"/>
      <c r="L78"/>
      <c r="M78"/>
      <c r="N78"/>
    </row>
    <row r="79" spans="7:14" ht="12.75">
      <c r="G79"/>
      <c r="H79"/>
      <c r="I79"/>
      <c r="J79"/>
      <c r="K79"/>
      <c r="L79"/>
      <c r="M79"/>
      <c r="N79"/>
    </row>
    <row r="80" spans="7:14" ht="12.75">
      <c r="G80"/>
      <c r="H80"/>
      <c r="I80"/>
      <c r="J80"/>
      <c r="K80"/>
      <c r="L80"/>
      <c r="M80"/>
      <c r="N80"/>
    </row>
    <row r="81" spans="7:14" ht="12.75">
      <c r="G81"/>
      <c r="H81"/>
      <c r="I81"/>
      <c r="J81"/>
      <c r="K81"/>
      <c r="L81"/>
      <c r="M81"/>
      <c r="N81"/>
    </row>
    <row r="82" spans="7:14" ht="12.75">
      <c r="G82"/>
      <c r="H82"/>
      <c r="I82"/>
      <c r="J82"/>
      <c r="K82"/>
      <c r="L82"/>
      <c r="M82"/>
      <c r="N82"/>
    </row>
    <row r="83" spans="7:14" ht="12.75">
      <c r="G83"/>
      <c r="H83"/>
      <c r="I83"/>
      <c r="J83"/>
      <c r="K83"/>
      <c r="L83"/>
      <c r="M83"/>
      <c r="N83"/>
    </row>
    <row r="84" spans="7:14" ht="12.75">
      <c r="G84"/>
      <c r="H84"/>
      <c r="I84"/>
      <c r="J84"/>
      <c r="K84"/>
      <c r="L84"/>
      <c r="M84"/>
      <c r="N84"/>
    </row>
    <row r="85" spans="7:14" ht="12.75">
      <c r="G85"/>
      <c r="H85"/>
      <c r="I85"/>
      <c r="J85"/>
      <c r="K85"/>
      <c r="L85"/>
      <c r="M85"/>
      <c r="N85"/>
    </row>
    <row r="86" spans="7:14" ht="12.75">
      <c r="G86"/>
      <c r="H86"/>
      <c r="I86"/>
      <c r="J86"/>
      <c r="K86"/>
      <c r="L86"/>
      <c r="M86"/>
      <c r="N86"/>
    </row>
    <row r="87" spans="7:14" ht="12.75">
      <c r="G87"/>
      <c r="H87"/>
      <c r="I87"/>
      <c r="J87"/>
      <c r="K87"/>
      <c r="L87"/>
      <c r="M87"/>
      <c r="N87"/>
    </row>
    <row r="88" spans="7:14" ht="12.75">
      <c r="G88"/>
      <c r="H88"/>
      <c r="I88"/>
      <c r="J88"/>
      <c r="K88"/>
      <c r="L88"/>
      <c r="M88"/>
      <c r="N88"/>
    </row>
    <row r="89" spans="7:14" ht="12.75">
      <c r="G89"/>
      <c r="H89"/>
      <c r="I89"/>
      <c r="J89"/>
      <c r="K89"/>
      <c r="L89"/>
      <c r="M89"/>
      <c r="N89"/>
    </row>
    <row r="90" spans="7:14" ht="12.75">
      <c r="G90"/>
      <c r="H90"/>
      <c r="I90"/>
      <c r="J90"/>
      <c r="K90"/>
      <c r="L90"/>
      <c r="M90"/>
      <c r="N90"/>
    </row>
    <row r="91" spans="7:14" ht="12.75">
      <c r="G91"/>
      <c r="H91"/>
      <c r="I91"/>
      <c r="J91"/>
      <c r="K91"/>
      <c r="L91"/>
      <c r="M91"/>
      <c r="N91"/>
    </row>
    <row r="92" spans="7:14" ht="12.75">
      <c r="G92"/>
      <c r="H92"/>
      <c r="I92"/>
      <c r="J92"/>
      <c r="K92"/>
      <c r="L92"/>
      <c r="M92"/>
      <c r="N92"/>
    </row>
    <row r="93" spans="7:14" ht="12.75">
      <c r="G93"/>
      <c r="H93"/>
      <c r="I93"/>
      <c r="J93"/>
      <c r="K93"/>
      <c r="L93"/>
      <c r="M93"/>
      <c r="N93"/>
    </row>
    <row r="94" spans="7:14" ht="12.75">
      <c r="G94"/>
      <c r="H94"/>
      <c r="I94"/>
      <c r="J94"/>
      <c r="K94"/>
      <c r="L94"/>
      <c r="M94"/>
      <c r="N94"/>
    </row>
    <row r="95" spans="7:14" ht="12.75">
      <c r="G95"/>
      <c r="H95"/>
      <c r="I95"/>
      <c r="J95"/>
      <c r="K95"/>
      <c r="L95"/>
      <c r="M95"/>
      <c r="N95"/>
    </row>
    <row r="96" spans="7:14" ht="12.75">
      <c r="G96"/>
      <c r="H96"/>
      <c r="I96"/>
      <c r="J96"/>
      <c r="K96"/>
      <c r="L96"/>
      <c r="M96"/>
      <c r="N96"/>
    </row>
    <row r="97" spans="7:14" ht="12.75">
      <c r="G97"/>
      <c r="H97"/>
      <c r="I97"/>
      <c r="J97"/>
      <c r="K97"/>
      <c r="L97"/>
      <c r="M97"/>
      <c r="N97"/>
    </row>
    <row r="98" spans="7:14" ht="12.75">
      <c r="G98"/>
      <c r="H98"/>
      <c r="I98"/>
      <c r="J98"/>
      <c r="K98"/>
      <c r="L98"/>
      <c r="M98"/>
      <c r="N98"/>
    </row>
    <row r="99" spans="7:14" ht="12.75">
      <c r="G99"/>
      <c r="H99"/>
      <c r="I99"/>
      <c r="J99"/>
      <c r="K99"/>
      <c r="L99"/>
      <c r="M99"/>
      <c r="N99"/>
    </row>
    <row r="100" spans="7:14" ht="12.75">
      <c r="G100"/>
      <c r="H100"/>
      <c r="I100"/>
      <c r="J100"/>
      <c r="K100"/>
      <c r="L100"/>
      <c r="M100"/>
      <c r="N100"/>
    </row>
    <row r="101" spans="7:14" ht="12.75">
      <c r="G101"/>
      <c r="H101"/>
      <c r="I101"/>
      <c r="J101"/>
      <c r="K101"/>
      <c r="L101"/>
      <c r="M101"/>
      <c r="N101"/>
    </row>
    <row r="102" spans="7:14" ht="12.75">
      <c r="G102"/>
      <c r="H102"/>
      <c r="I102"/>
      <c r="J102"/>
      <c r="K102"/>
      <c r="L102"/>
      <c r="M102"/>
      <c r="N102"/>
    </row>
    <row r="103" spans="7:14" ht="12.75">
      <c r="G103"/>
      <c r="H103"/>
      <c r="I103"/>
      <c r="J103"/>
      <c r="K103"/>
      <c r="L103"/>
      <c r="M103"/>
      <c r="N103"/>
    </row>
    <row r="104" spans="7:14" ht="12.75">
      <c r="G104"/>
      <c r="H104"/>
      <c r="I104"/>
      <c r="J104"/>
      <c r="K104"/>
      <c r="L104"/>
      <c r="M104"/>
      <c r="N104"/>
    </row>
    <row r="105" spans="7:14" ht="12.75">
      <c r="G105"/>
      <c r="H105"/>
      <c r="I105"/>
      <c r="J105"/>
      <c r="K105"/>
      <c r="L105"/>
      <c r="M105"/>
      <c r="N105"/>
    </row>
    <row r="106" spans="7:14" ht="12.75">
      <c r="G106"/>
      <c r="H106"/>
      <c r="I106"/>
      <c r="J106"/>
      <c r="K106"/>
      <c r="L106"/>
      <c r="M106"/>
      <c r="N106"/>
    </row>
    <row r="107" spans="7:14" ht="12.75">
      <c r="G107"/>
      <c r="H107"/>
      <c r="I107"/>
      <c r="J107"/>
      <c r="K107"/>
      <c r="L107"/>
      <c r="M107"/>
      <c r="N107"/>
    </row>
    <row r="108" spans="7:14" ht="12.75">
      <c r="G108"/>
      <c r="H108"/>
      <c r="I108"/>
      <c r="J108"/>
      <c r="K108"/>
      <c r="L108"/>
      <c r="M108"/>
      <c r="N108"/>
    </row>
    <row r="109" spans="7:14" ht="12.75">
      <c r="G109"/>
      <c r="H109"/>
      <c r="I109"/>
      <c r="J109"/>
      <c r="K109"/>
      <c r="L109"/>
      <c r="M109"/>
      <c r="N109"/>
    </row>
    <row r="110" spans="7:14" ht="12.75">
      <c r="G110"/>
      <c r="H110"/>
      <c r="I110"/>
      <c r="J110"/>
      <c r="K110"/>
      <c r="L110"/>
      <c r="M110"/>
      <c r="N110"/>
    </row>
    <row r="111" spans="7:14" ht="12.75">
      <c r="G111"/>
      <c r="H111"/>
      <c r="I111"/>
      <c r="J111"/>
      <c r="K111"/>
      <c r="L111"/>
      <c r="M111"/>
      <c r="N111"/>
    </row>
    <row r="112" spans="7:14" ht="12.75">
      <c r="G112"/>
      <c r="H112"/>
      <c r="I112"/>
      <c r="J112"/>
      <c r="K112"/>
      <c r="L112"/>
      <c r="M112"/>
      <c r="N112"/>
    </row>
    <row r="113" spans="7:14" ht="12.75">
      <c r="G113"/>
      <c r="H113"/>
      <c r="I113"/>
      <c r="J113"/>
      <c r="K113"/>
      <c r="L113"/>
      <c r="M113"/>
      <c r="N113"/>
    </row>
    <row r="114" spans="7:14" ht="12.75">
      <c r="G114"/>
      <c r="H114"/>
      <c r="I114"/>
      <c r="J114"/>
      <c r="K114"/>
      <c r="L114"/>
      <c r="M114"/>
      <c r="N114"/>
    </row>
    <row r="115" spans="7:14" ht="12.75">
      <c r="G115"/>
      <c r="H115"/>
      <c r="I115"/>
      <c r="J115"/>
      <c r="K115"/>
      <c r="L115"/>
      <c r="M115"/>
      <c r="N115"/>
    </row>
    <row r="116" spans="7:14" ht="12.75">
      <c r="G116"/>
      <c r="H116"/>
      <c r="I116"/>
      <c r="J116"/>
      <c r="K116"/>
      <c r="L116"/>
      <c r="M116"/>
      <c r="N116"/>
    </row>
    <row r="117" spans="7:14" ht="12.75">
      <c r="G117"/>
      <c r="H117"/>
      <c r="I117"/>
      <c r="J117"/>
      <c r="K117"/>
      <c r="L117"/>
      <c r="M117"/>
      <c r="N117"/>
    </row>
    <row r="118" spans="7:14" ht="12.75">
      <c r="G118"/>
      <c r="H118"/>
      <c r="I118"/>
      <c r="J118"/>
      <c r="K118"/>
      <c r="L118"/>
      <c r="M118"/>
      <c r="N118"/>
    </row>
    <row r="119" spans="7:14" ht="12.75">
      <c r="G119"/>
      <c r="H119"/>
      <c r="I119"/>
      <c r="J119"/>
      <c r="K119"/>
      <c r="L119"/>
      <c r="M119"/>
      <c r="N119"/>
    </row>
    <row r="120" spans="7:14" ht="12.75">
      <c r="G120"/>
      <c r="H120"/>
      <c r="I120"/>
      <c r="J120"/>
      <c r="K120"/>
      <c r="L120"/>
      <c r="M120"/>
      <c r="N120"/>
    </row>
    <row r="121" spans="7:14" ht="12.75">
      <c r="G121"/>
      <c r="H121"/>
      <c r="I121"/>
      <c r="J121"/>
      <c r="K121"/>
      <c r="L121"/>
      <c r="M121"/>
      <c r="N121"/>
    </row>
    <row r="122" spans="7:14" ht="12.75">
      <c r="G122"/>
      <c r="H122"/>
      <c r="I122"/>
      <c r="J122"/>
      <c r="K122"/>
      <c r="L122"/>
      <c r="M122"/>
      <c r="N122"/>
    </row>
    <row r="123" spans="7:14" ht="12.75">
      <c r="G123"/>
      <c r="H123"/>
      <c r="I123"/>
      <c r="J123"/>
      <c r="K123"/>
      <c r="L123"/>
      <c r="M123"/>
      <c r="N123"/>
    </row>
    <row r="124" spans="7:14" ht="12.75">
      <c r="G124"/>
      <c r="H124"/>
      <c r="I124"/>
      <c r="J124"/>
      <c r="K124"/>
      <c r="L124"/>
      <c r="M124"/>
      <c r="N124"/>
    </row>
    <row r="125" spans="7:14" ht="12.75">
      <c r="G125"/>
      <c r="H125"/>
      <c r="I125"/>
      <c r="J125"/>
      <c r="K125"/>
      <c r="L125"/>
      <c r="M125"/>
      <c r="N125"/>
    </row>
    <row r="126" spans="7:14" ht="12.75">
      <c r="G126"/>
      <c r="H126"/>
      <c r="I126"/>
      <c r="J126"/>
      <c r="K126"/>
      <c r="L126"/>
      <c r="M126"/>
      <c r="N126"/>
    </row>
    <row r="127" spans="7:14" ht="12.75">
      <c r="G127"/>
      <c r="H127"/>
      <c r="I127"/>
      <c r="J127"/>
      <c r="K127"/>
      <c r="L127"/>
      <c r="M127"/>
      <c r="N127"/>
    </row>
    <row r="128" spans="7:14" ht="12.75">
      <c r="G128"/>
      <c r="H128"/>
      <c r="I128"/>
      <c r="J128"/>
      <c r="K128"/>
      <c r="L128"/>
      <c r="M128"/>
      <c r="N128"/>
    </row>
    <row r="129" spans="7:14" ht="12.75">
      <c r="G129"/>
      <c r="H129"/>
      <c r="I129"/>
      <c r="J129"/>
      <c r="K129"/>
      <c r="L129"/>
      <c r="M129"/>
      <c r="N129"/>
    </row>
    <row r="130" spans="7:14" ht="12.75">
      <c r="G130"/>
      <c r="H130"/>
      <c r="I130"/>
      <c r="J130"/>
      <c r="K130"/>
      <c r="L130"/>
      <c r="M130"/>
      <c r="N130"/>
    </row>
    <row r="131" spans="7:14" ht="12.75">
      <c r="G131"/>
      <c r="H131"/>
      <c r="I131"/>
      <c r="J131"/>
      <c r="K131"/>
      <c r="L131"/>
      <c r="M131"/>
      <c r="N131"/>
    </row>
    <row r="132" spans="7:14" ht="12.75">
      <c r="G132"/>
      <c r="H132"/>
      <c r="I132"/>
      <c r="J132"/>
      <c r="K132"/>
      <c r="L132"/>
      <c r="M132"/>
      <c r="N132"/>
    </row>
    <row r="133" spans="7:14" ht="12.75">
      <c r="G133"/>
      <c r="H133"/>
      <c r="I133"/>
      <c r="J133"/>
      <c r="K133"/>
      <c r="L133"/>
      <c r="M133"/>
      <c r="N133"/>
    </row>
    <row r="134" spans="7:14" ht="12.75">
      <c r="G134"/>
      <c r="H134"/>
      <c r="I134"/>
      <c r="J134"/>
      <c r="K134"/>
      <c r="L134"/>
      <c r="M134"/>
      <c r="N134"/>
    </row>
    <row r="135" spans="7:14" ht="12.75">
      <c r="G135"/>
      <c r="H135"/>
      <c r="I135"/>
      <c r="J135"/>
      <c r="K135"/>
      <c r="L135"/>
      <c r="M135"/>
      <c r="N135"/>
    </row>
    <row r="136" spans="7:14" ht="12.75">
      <c r="G136"/>
      <c r="H136"/>
      <c r="I136"/>
      <c r="J136"/>
      <c r="K136"/>
      <c r="L136"/>
      <c r="M136"/>
      <c r="N136"/>
    </row>
    <row r="137" spans="7:14" ht="12.75">
      <c r="G137"/>
      <c r="H137"/>
      <c r="I137"/>
      <c r="J137"/>
      <c r="K137"/>
      <c r="L137"/>
      <c r="M137"/>
      <c r="N137"/>
    </row>
    <row r="138" spans="7:14" ht="12.75">
      <c r="G138"/>
      <c r="H138"/>
      <c r="I138"/>
      <c r="J138"/>
      <c r="K138"/>
      <c r="L138"/>
      <c r="M138"/>
      <c r="N138"/>
    </row>
    <row r="139" spans="7:14" ht="12.75">
      <c r="G139"/>
      <c r="H139"/>
      <c r="I139"/>
      <c r="J139"/>
      <c r="K139"/>
      <c r="L139"/>
      <c r="M139"/>
      <c r="N139"/>
    </row>
    <row r="140" spans="7:14" ht="12.75">
      <c r="G140"/>
      <c r="H140"/>
      <c r="I140"/>
      <c r="J140"/>
      <c r="K140"/>
      <c r="L140"/>
      <c r="M140"/>
      <c r="N140"/>
    </row>
    <row r="141" spans="7:14" ht="12.75">
      <c r="G141"/>
      <c r="H141"/>
      <c r="I141"/>
      <c r="J141"/>
      <c r="K141"/>
      <c r="L141"/>
      <c r="M141"/>
      <c r="N141"/>
    </row>
    <row r="142" spans="7:14" ht="12.75">
      <c r="G142"/>
      <c r="H142"/>
      <c r="I142"/>
      <c r="J142"/>
      <c r="K142"/>
      <c r="L142"/>
      <c r="M142"/>
      <c r="N142"/>
    </row>
    <row r="143" spans="7:14" ht="12.75">
      <c r="G143"/>
      <c r="H143"/>
      <c r="I143"/>
      <c r="J143"/>
      <c r="K143"/>
      <c r="L143"/>
      <c r="M143"/>
      <c r="N143"/>
    </row>
    <row r="144" spans="7:14" ht="12.75">
      <c r="G144"/>
      <c r="H144"/>
      <c r="I144"/>
      <c r="J144"/>
      <c r="K144"/>
      <c r="L144"/>
      <c r="M144"/>
      <c r="N144"/>
    </row>
    <row r="145" spans="7:14" ht="12.75">
      <c r="G145"/>
      <c r="H145"/>
      <c r="I145"/>
      <c r="J145"/>
      <c r="K145"/>
      <c r="L145"/>
      <c r="M145"/>
      <c r="N145"/>
    </row>
    <row r="146" spans="7:14" ht="12.75">
      <c r="G146"/>
      <c r="H146"/>
      <c r="I146"/>
      <c r="J146"/>
      <c r="K146"/>
      <c r="L146"/>
      <c r="M146"/>
      <c r="N146"/>
    </row>
    <row r="147" spans="7:14" ht="12.75">
      <c r="G147"/>
      <c r="H147"/>
      <c r="I147"/>
      <c r="J147"/>
      <c r="K147"/>
      <c r="L147"/>
      <c r="M147"/>
      <c r="N147"/>
    </row>
    <row r="148" spans="7:14" ht="12.75">
      <c r="G148"/>
      <c r="H148"/>
      <c r="I148"/>
      <c r="J148"/>
      <c r="K148"/>
      <c r="L148"/>
      <c r="M148"/>
      <c r="N148"/>
    </row>
    <row r="149" spans="7:14" ht="12.75">
      <c r="G149"/>
      <c r="H149"/>
      <c r="I149"/>
      <c r="J149"/>
      <c r="K149"/>
      <c r="L149"/>
      <c r="M149"/>
      <c r="N149"/>
    </row>
    <row r="150" spans="7:14" ht="12.75">
      <c r="G150"/>
      <c r="H150"/>
      <c r="I150"/>
      <c r="J150"/>
      <c r="K150"/>
      <c r="L150"/>
      <c r="M150"/>
      <c r="N150"/>
    </row>
    <row r="151" spans="7:14" ht="12.75">
      <c r="G151"/>
      <c r="H151"/>
      <c r="I151"/>
      <c r="J151"/>
      <c r="K151"/>
      <c r="L151"/>
      <c r="M151"/>
      <c r="N151"/>
    </row>
    <row r="152" spans="7:14" ht="12.75">
      <c r="G152"/>
      <c r="H152"/>
      <c r="I152"/>
      <c r="J152"/>
      <c r="K152"/>
      <c r="L152"/>
      <c r="M152"/>
      <c r="N152"/>
    </row>
    <row r="153" spans="7:14" ht="12.75">
      <c r="G153"/>
      <c r="H153"/>
      <c r="I153"/>
      <c r="J153"/>
      <c r="K153"/>
      <c r="L153"/>
      <c r="M153"/>
      <c r="N153"/>
    </row>
    <row r="154" spans="7:14" ht="12.75">
      <c r="G154"/>
      <c r="H154"/>
      <c r="I154"/>
      <c r="J154"/>
      <c r="K154"/>
      <c r="L154"/>
      <c r="M154"/>
      <c r="N154"/>
    </row>
    <row r="155" spans="7:14" ht="12.75">
      <c r="G155"/>
      <c r="H155"/>
      <c r="I155"/>
      <c r="J155"/>
      <c r="K155"/>
      <c r="L155"/>
      <c r="M155"/>
      <c r="N155"/>
    </row>
    <row r="156" spans="7:14" ht="12.75">
      <c r="G156"/>
      <c r="H156"/>
      <c r="I156"/>
      <c r="J156"/>
      <c r="K156"/>
      <c r="L156"/>
      <c r="M156"/>
      <c r="N156"/>
    </row>
    <row r="157" spans="7:14" ht="12.75">
      <c r="G157"/>
      <c r="H157"/>
      <c r="I157"/>
      <c r="J157"/>
      <c r="K157"/>
      <c r="L157"/>
      <c r="M157"/>
      <c r="N157"/>
    </row>
    <row r="158" spans="7:14" ht="12.75">
      <c r="G158"/>
      <c r="H158"/>
      <c r="I158"/>
      <c r="J158"/>
      <c r="K158"/>
      <c r="L158"/>
      <c r="M158"/>
      <c r="N158"/>
    </row>
    <row r="159" spans="7:14" ht="12.75">
      <c r="G159"/>
      <c r="H159"/>
      <c r="I159"/>
      <c r="J159"/>
      <c r="K159"/>
      <c r="L159"/>
      <c r="M159"/>
      <c r="N159"/>
    </row>
    <row r="160" spans="7:14" ht="12.75">
      <c r="G160"/>
      <c r="H160"/>
      <c r="I160"/>
      <c r="J160"/>
      <c r="K160"/>
      <c r="L160"/>
      <c r="M160"/>
      <c r="N160"/>
    </row>
    <row r="161" spans="7:14" ht="12.75">
      <c r="G161"/>
      <c r="H161"/>
      <c r="I161"/>
      <c r="J161"/>
      <c r="K161"/>
      <c r="L161"/>
      <c r="M161"/>
      <c r="N161"/>
    </row>
    <row r="162" spans="7:14" ht="12.75">
      <c r="G162"/>
      <c r="H162"/>
      <c r="I162"/>
      <c r="J162"/>
      <c r="K162"/>
      <c r="L162"/>
      <c r="M162"/>
      <c r="N162"/>
    </row>
    <row r="163" spans="7:14" ht="12.75">
      <c r="G163"/>
      <c r="H163"/>
      <c r="I163"/>
      <c r="J163"/>
      <c r="K163"/>
      <c r="L163"/>
      <c r="M163"/>
      <c r="N163"/>
    </row>
    <row r="164" spans="7:14" ht="12.75">
      <c r="G164"/>
      <c r="H164"/>
      <c r="I164"/>
      <c r="J164"/>
      <c r="K164"/>
      <c r="L164"/>
      <c r="M164"/>
      <c r="N164"/>
    </row>
    <row r="165" spans="7:14" ht="12.75">
      <c r="G165"/>
      <c r="H165"/>
      <c r="I165"/>
      <c r="J165"/>
      <c r="K165"/>
      <c r="L165"/>
      <c r="M165"/>
      <c r="N165"/>
    </row>
    <row r="166" spans="7:14" ht="12.75">
      <c r="G166"/>
      <c r="H166"/>
      <c r="I166"/>
      <c r="J166"/>
      <c r="K166"/>
      <c r="L166"/>
      <c r="M166"/>
      <c r="N166"/>
    </row>
    <row r="167" spans="7:14" ht="12.75">
      <c r="G167"/>
      <c r="H167"/>
      <c r="I167"/>
      <c r="J167"/>
      <c r="K167"/>
      <c r="L167"/>
      <c r="M167"/>
      <c r="N167"/>
    </row>
    <row r="168" spans="7:14" ht="12.75">
      <c r="G168"/>
      <c r="H168"/>
      <c r="I168"/>
      <c r="J168"/>
      <c r="K168"/>
      <c r="L168"/>
      <c r="M168"/>
      <c r="N168"/>
    </row>
    <row r="169" spans="7:14" ht="12.75">
      <c r="G169"/>
      <c r="H169"/>
      <c r="I169"/>
      <c r="J169"/>
      <c r="K169"/>
      <c r="L169"/>
      <c r="M169"/>
      <c r="N169"/>
    </row>
    <row r="170" spans="7:14" ht="12.75">
      <c r="G170"/>
      <c r="H170"/>
      <c r="I170"/>
      <c r="J170"/>
      <c r="K170"/>
      <c r="L170"/>
      <c r="M170"/>
      <c r="N170"/>
    </row>
    <row r="171" spans="7:14" ht="12.75">
      <c r="G171"/>
      <c r="H171"/>
      <c r="I171"/>
      <c r="J171"/>
      <c r="K171"/>
      <c r="L171"/>
      <c r="M171"/>
      <c r="N171"/>
    </row>
    <row r="172" spans="7:14" ht="12.75">
      <c r="G172"/>
      <c r="H172"/>
      <c r="I172"/>
      <c r="J172"/>
      <c r="K172"/>
      <c r="L172"/>
      <c r="M172"/>
      <c r="N172"/>
    </row>
    <row r="173" spans="7:14" ht="12.75">
      <c r="G173"/>
      <c r="H173"/>
      <c r="I173"/>
      <c r="J173"/>
      <c r="K173"/>
      <c r="L173"/>
      <c r="M173"/>
      <c r="N173"/>
    </row>
    <row r="174" spans="7:14" ht="12.75">
      <c r="G174"/>
      <c r="H174"/>
      <c r="I174"/>
      <c r="J174"/>
      <c r="K174"/>
      <c r="L174"/>
      <c r="M174"/>
      <c r="N174"/>
    </row>
    <row r="175" spans="7:14" ht="12.75">
      <c r="G175"/>
      <c r="H175"/>
      <c r="I175"/>
      <c r="J175"/>
      <c r="K175"/>
      <c r="L175"/>
      <c r="M175"/>
      <c r="N175"/>
    </row>
    <row r="176" spans="7:14" ht="12.75">
      <c r="G176"/>
      <c r="H176"/>
      <c r="I176"/>
      <c r="J176"/>
      <c r="K176"/>
      <c r="L176"/>
      <c r="M176"/>
      <c r="N176"/>
    </row>
    <row r="177" spans="7:14" ht="12.75">
      <c r="G177"/>
      <c r="H177"/>
      <c r="I177"/>
      <c r="J177"/>
      <c r="K177"/>
      <c r="L177"/>
      <c r="M177"/>
      <c r="N177"/>
    </row>
    <row r="178" spans="7:14" ht="12.75">
      <c r="G178"/>
      <c r="H178"/>
      <c r="I178"/>
      <c r="J178"/>
      <c r="K178"/>
      <c r="L178"/>
      <c r="M178"/>
      <c r="N178"/>
    </row>
    <row r="179" spans="7:14" ht="12.75">
      <c r="G179"/>
      <c r="H179"/>
      <c r="I179"/>
      <c r="J179"/>
      <c r="K179"/>
      <c r="L179"/>
      <c r="M179"/>
      <c r="N179"/>
    </row>
    <row r="180" spans="7:14" ht="12.75">
      <c r="G180"/>
      <c r="H180"/>
      <c r="I180"/>
      <c r="J180"/>
      <c r="K180"/>
      <c r="L180"/>
      <c r="M180"/>
      <c r="N180"/>
    </row>
    <row r="181" spans="7:14" ht="12.75">
      <c r="G181"/>
      <c r="H181"/>
      <c r="I181"/>
      <c r="J181"/>
      <c r="K181"/>
      <c r="L181"/>
      <c r="M181"/>
      <c r="N181"/>
    </row>
    <row r="182" spans="7:14" ht="12.75">
      <c r="G182"/>
      <c r="H182"/>
      <c r="I182"/>
      <c r="J182"/>
      <c r="K182"/>
      <c r="L182"/>
      <c r="M182"/>
      <c r="N182"/>
    </row>
    <row r="183" spans="7:14" ht="12.75">
      <c r="G183"/>
      <c r="H183"/>
      <c r="I183"/>
      <c r="J183"/>
      <c r="K183"/>
      <c r="L183"/>
      <c r="M183"/>
      <c r="N183"/>
    </row>
    <row r="184" spans="7:14" ht="12.75">
      <c r="G184"/>
      <c r="H184"/>
      <c r="I184"/>
      <c r="J184"/>
      <c r="K184"/>
      <c r="L184"/>
      <c r="M184"/>
      <c r="N184"/>
    </row>
    <row r="185" spans="7:14" ht="12.75">
      <c r="G185"/>
      <c r="H185"/>
      <c r="I185"/>
      <c r="J185"/>
      <c r="K185"/>
      <c r="L185"/>
      <c r="M185"/>
      <c r="N185"/>
    </row>
    <row r="186" spans="7:14" ht="12.75">
      <c r="G186"/>
      <c r="H186"/>
      <c r="I186"/>
      <c r="J186"/>
      <c r="K186"/>
      <c r="L186"/>
      <c r="M186"/>
      <c r="N186"/>
    </row>
    <row r="187" spans="7:14" ht="12.75">
      <c r="G187"/>
      <c r="H187"/>
      <c r="I187"/>
      <c r="J187"/>
      <c r="K187"/>
      <c r="L187"/>
      <c r="M187"/>
      <c r="N187"/>
    </row>
    <row r="188" spans="7:14" ht="12.75">
      <c r="G188"/>
      <c r="H188"/>
      <c r="I188"/>
      <c r="J188"/>
      <c r="K188"/>
      <c r="L188"/>
      <c r="M188"/>
      <c r="N188"/>
    </row>
    <row r="189" spans="7:14" ht="12.75">
      <c r="G189"/>
      <c r="H189"/>
      <c r="I189"/>
      <c r="J189"/>
      <c r="K189"/>
      <c r="L189"/>
      <c r="M189"/>
      <c r="N189"/>
    </row>
    <row r="190" spans="7:14" ht="12.75">
      <c r="G190"/>
      <c r="H190"/>
      <c r="I190"/>
      <c r="J190"/>
      <c r="K190"/>
      <c r="L190"/>
      <c r="M190"/>
      <c r="N190"/>
    </row>
    <row r="191" spans="7:14" ht="12.75">
      <c r="G191"/>
      <c r="H191"/>
      <c r="I191"/>
      <c r="J191"/>
      <c r="K191"/>
      <c r="L191"/>
      <c r="M191"/>
      <c r="N191"/>
    </row>
    <row r="192" spans="7:14" ht="12.75">
      <c r="G192"/>
      <c r="H192"/>
      <c r="I192"/>
      <c r="J192"/>
      <c r="K192"/>
      <c r="L192"/>
      <c r="M192"/>
      <c r="N192"/>
    </row>
    <row r="193" spans="7:14" ht="12.75">
      <c r="G193"/>
      <c r="H193"/>
      <c r="I193"/>
      <c r="J193"/>
      <c r="K193"/>
      <c r="L193"/>
      <c r="M193"/>
      <c r="N193"/>
    </row>
    <row r="194" spans="7:14" ht="12.75">
      <c r="G194"/>
      <c r="H194"/>
      <c r="I194"/>
      <c r="J194"/>
      <c r="K194"/>
      <c r="L194"/>
      <c r="M194"/>
      <c r="N194"/>
    </row>
    <row r="195" spans="7:14" ht="12.75">
      <c r="G195"/>
      <c r="H195"/>
      <c r="I195"/>
      <c r="J195"/>
      <c r="K195"/>
      <c r="L195"/>
      <c r="M195"/>
      <c r="N195"/>
    </row>
    <row r="196" spans="7:14" ht="12.75">
      <c r="G196"/>
      <c r="H196"/>
      <c r="I196"/>
      <c r="J196"/>
      <c r="K196"/>
      <c r="L196"/>
      <c r="M196"/>
      <c r="N196"/>
    </row>
    <row r="197" spans="7:14" ht="12.75">
      <c r="G197"/>
      <c r="H197"/>
      <c r="I197"/>
      <c r="J197"/>
      <c r="K197"/>
      <c r="L197"/>
      <c r="M197"/>
      <c r="N197"/>
    </row>
    <row r="198" spans="7:14" ht="12.75">
      <c r="G198"/>
      <c r="H198"/>
      <c r="I198"/>
      <c r="J198"/>
      <c r="K198"/>
      <c r="L198"/>
      <c r="M198"/>
      <c r="N198"/>
    </row>
    <row r="199" spans="7:14" ht="12.75">
      <c r="G199"/>
      <c r="H199"/>
      <c r="I199"/>
      <c r="J199"/>
      <c r="K199"/>
      <c r="L199"/>
      <c r="M199"/>
      <c r="N199"/>
    </row>
    <row r="200" spans="7:14" ht="12.75">
      <c r="G200"/>
      <c r="H200"/>
      <c r="I200"/>
      <c r="J200"/>
      <c r="K200"/>
      <c r="L200"/>
      <c r="M200"/>
      <c r="N200"/>
    </row>
    <row r="201" spans="7:14" ht="12.75">
      <c r="G201"/>
      <c r="H201"/>
      <c r="I201"/>
      <c r="J201"/>
      <c r="K201"/>
      <c r="L201"/>
      <c r="M201"/>
      <c r="N201"/>
    </row>
    <row r="202" spans="7:14" ht="12.75">
      <c r="G202"/>
      <c r="H202"/>
      <c r="I202"/>
      <c r="J202"/>
      <c r="K202"/>
      <c r="L202"/>
      <c r="M202"/>
      <c r="N202"/>
    </row>
    <row r="203" spans="7:14" ht="12.75">
      <c r="G203"/>
      <c r="H203"/>
      <c r="I203"/>
      <c r="J203"/>
      <c r="K203"/>
      <c r="L203"/>
      <c r="M203"/>
      <c r="N203"/>
    </row>
    <row r="204" spans="7:14" ht="12.75">
      <c r="G204"/>
      <c r="H204"/>
      <c r="I204"/>
      <c r="J204"/>
      <c r="K204"/>
      <c r="L204"/>
      <c r="M204"/>
      <c r="N204"/>
    </row>
    <row r="205" spans="7:14" ht="12.75">
      <c r="G205"/>
      <c r="H205"/>
      <c r="I205"/>
      <c r="J205"/>
      <c r="K205"/>
      <c r="L205"/>
      <c r="M205"/>
      <c r="N205"/>
    </row>
    <row r="206" spans="7:14" ht="12.75">
      <c r="G206"/>
      <c r="H206"/>
      <c r="I206"/>
      <c r="J206"/>
      <c r="K206"/>
      <c r="L206"/>
      <c r="M206"/>
      <c r="N206"/>
    </row>
    <row r="207" spans="7:14" ht="12.75">
      <c r="G207"/>
      <c r="H207"/>
      <c r="I207"/>
      <c r="J207"/>
      <c r="K207"/>
      <c r="L207"/>
      <c r="M207"/>
      <c r="N207"/>
    </row>
    <row r="208" spans="7:14" ht="12.75">
      <c r="G208"/>
      <c r="H208"/>
      <c r="I208"/>
      <c r="J208"/>
      <c r="K208"/>
      <c r="L208"/>
      <c r="M208"/>
      <c r="N208"/>
    </row>
    <row r="209" spans="7:14" ht="12.75">
      <c r="G209"/>
      <c r="H209"/>
      <c r="I209"/>
      <c r="J209"/>
      <c r="K209"/>
      <c r="L209"/>
      <c r="M209"/>
      <c r="N209"/>
    </row>
    <row r="210" spans="7:14" ht="12.75">
      <c r="G210"/>
      <c r="H210"/>
      <c r="I210"/>
      <c r="J210"/>
      <c r="K210"/>
      <c r="L210"/>
      <c r="M210"/>
      <c r="N210"/>
    </row>
    <row r="211" spans="7:14" ht="12.75">
      <c r="G211"/>
      <c r="H211"/>
      <c r="I211"/>
      <c r="J211"/>
      <c r="K211"/>
      <c r="L211"/>
      <c r="M211"/>
      <c r="N211"/>
    </row>
    <row r="212" spans="7:14" ht="12.75">
      <c r="G212"/>
      <c r="H212"/>
      <c r="I212"/>
      <c r="J212"/>
      <c r="K212"/>
      <c r="L212"/>
      <c r="M212"/>
      <c r="N212"/>
    </row>
    <row r="213" spans="7:14" ht="12.75">
      <c r="G213"/>
      <c r="H213"/>
      <c r="I213"/>
      <c r="J213"/>
      <c r="K213"/>
      <c r="L213"/>
      <c r="M213"/>
      <c r="N213"/>
    </row>
    <row r="214" spans="7:14" ht="12.75">
      <c r="G214"/>
      <c r="H214"/>
      <c r="I214"/>
      <c r="J214"/>
      <c r="K214"/>
      <c r="L214"/>
      <c r="M214"/>
      <c r="N214"/>
    </row>
    <row r="215" spans="7:14" ht="12.75">
      <c r="G215"/>
      <c r="H215"/>
      <c r="I215"/>
      <c r="J215"/>
      <c r="K215"/>
      <c r="L215"/>
      <c r="M215"/>
      <c r="N215"/>
    </row>
    <row r="216" spans="7:14" ht="12.75">
      <c r="G216"/>
      <c r="H216"/>
      <c r="I216"/>
      <c r="J216"/>
      <c r="K216"/>
      <c r="L216"/>
      <c r="M216"/>
      <c r="N216"/>
    </row>
    <row r="217" spans="7:14" ht="12.75">
      <c r="G217"/>
      <c r="H217"/>
      <c r="I217"/>
      <c r="J217"/>
      <c r="K217"/>
      <c r="L217"/>
      <c r="M217"/>
      <c r="N217"/>
    </row>
    <row r="218" spans="7:14" ht="12.75">
      <c r="G218"/>
      <c r="H218"/>
      <c r="I218"/>
      <c r="J218"/>
      <c r="K218"/>
      <c r="L218"/>
      <c r="M218"/>
      <c r="N218"/>
    </row>
    <row r="219" spans="7:14" ht="12.75">
      <c r="G219"/>
      <c r="H219"/>
      <c r="I219"/>
      <c r="J219"/>
      <c r="K219"/>
      <c r="L219"/>
      <c r="M219"/>
      <c r="N219"/>
    </row>
    <row r="220" spans="7:14" ht="12.75">
      <c r="G220"/>
      <c r="H220"/>
      <c r="I220"/>
      <c r="J220"/>
      <c r="K220"/>
      <c r="L220"/>
      <c r="M220"/>
      <c r="N220"/>
    </row>
    <row r="221" spans="7:14" ht="12.75">
      <c r="G221"/>
      <c r="H221"/>
      <c r="I221"/>
      <c r="J221"/>
      <c r="K221"/>
      <c r="L221"/>
      <c r="M221"/>
      <c r="N221"/>
    </row>
    <row r="222" spans="7:14" ht="12.75">
      <c r="G222"/>
      <c r="H222"/>
      <c r="I222"/>
      <c r="J222"/>
      <c r="K222"/>
      <c r="L222"/>
      <c r="M222"/>
      <c r="N222"/>
    </row>
    <row r="223" spans="7:14" ht="12.75">
      <c r="G223"/>
      <c r="H223"/>
      <c r="I223"/>
      <c r="J223"/>
      <c r="K223"/>
      <c r="L223"/>
      <c r="M223"/>
      <c r="N223"/>
    </row>
    <row r="224" spans="7:14" ht="12.75">
      <c r="G224"/>
      <c r="H224"/>
      <c r="I224"/>
      <c r="J224"/>
      <c r="K224"/>
      <c r="L224"/>
      <c r="M224"/>
      <c r="N224"/>
    </row>
    <row r="225" spans="7:14" ht="12.75">
      <c r="G225"/>
      <c r="H225"/>
      <c r="I225"/>
      <c r="J225"/>
      <c r="K225"/>
      <c r="L225"/>
      <c r="M225"/>
      <c r="N225"/>
    </row>
    <row r="226" spans="7:14" ht="12.75">
      <c r="G226"/>
      <c r="H226"/>
      <c r="I226"/>
      <c r="J226"/>
      <c r="K226"/>
      <c r="L226"/>
      <c r="M226"/>
      <c r="N226"/>
    </row>
    <row r="227" spans="7:14" ht="12.75">
      <c r="G227"/>
      <c r="H227"/>
      <c r="I227"/>
      <c r="J227"/>
      <c r="K227"/>
      <c r="L227"/>
      <c r="M227"/>
      <c r="N227"/>
    </row>
    <row r="228" spans="7:14" ht="12.75">
      <c r="G228"/>
      <c r="H228"/>
      <c r="I228"/>
      <c r="J228"/>
      <c r="K228"/>
      <c r="L228"/>
      <c r="M228"/>
      <c r="N228"/>
    </row>
    <row r="229" spans="7:14" ht="12.75">
      <c r="G229"/>
      <c r="H229"/>
      <c r="I229"/>
      <c r="J229"/>
      <c r="K229"/>
      <c r="L229"/>
      <c r="M229"/>
      <c r="N229"/>
    </row>
    <row r="230" spans="7:14" ht="12.75">
      <c r="G230"/>
      <c r="H230"/>
      <c r="I230"/>
      <c r="J230"/>
      <c r="K230"/>
      <c r="L230"/>
      <c r="M230"/>
      <c r="N230"/>
    </row>
    <row r="231" spans="7:14" ht="12.75">
      <c r="G231"/>
      <c r="H231"/>
      <c r="I231"/>
      <c r="J231"/>
      <c r="K231"/>
      <c r="L231"/>
      <c r="M231"/>
      <c r="N231"/>
    </row>
    <row r="232" spans="7:14" ht="12.75">
      <c r="G232"/>
      <c r="H232"/>
      <c r="I232"/>
      <c r="J232"/>
      <c r="K232"/>
      <c r="L232"/>
      <c r="M232"/>
      <c r="N232"/>
    </row>
    <row r="233" spans="7:14" ht="12.75">
      <c r="G233"/>
      <c r="H233"/>
      <c r="I233"/>
      <c r="J233"/>
      <c r="K233"/>
      <c r="L233"/>
      <c r="M233"/>
      <c r="N233"/>
    </row>
    <row r="234" spans="7:14" ht="12.75">
      <c r="G234"/>
      <c r="H234"/>
      <c r="I234"/>
      <c r="J234"/>
      <c r="K234"/>
      <c r="L234"/>
      <c r="M234"/>
      <c r="N234"/>
    </row>
    <row r="235" spans="7:14" ht="12.75">
      <c r="G235"/>
      <c r="H235"/>
      <c r="I235"/>
      <c r="J235"/>
      <c r="K235"/>
      <c r="L235"/>
      <c r="M235"/>
      <c r="N235"/>
    </row>
    <row r="236" spans="7:14" ht="12.75">
      <c r="G236"/>
      <c r="H236"/>
      <c r="I236"/>
      <c r="J236"/>
      <c r="K236"/>
      <c r="L236"/>
      <c r="M236"/>
      <c r="N236"/>
    </row>
    <row r="237" spans="7:14" ht="12.75">
      <c r="G237"/>
      <c r="H237"/>
      <c r="I237"/>
      <c r="J237"/>
      <c r="K237"/>
      <c r="L237"/>
      <c r="M237"/>
      <c r="N237"/>
    </row>
    <row r="238" spans="7:14" ht="12.75">
      <c r="G238"/>
      <c r="H238"/>
      <c r="I238"/>
      <c r="J238"/>
      <c r="K238"/>
      <c r="L238"/>
      <c r="M238"/>
      <c r="N238"/>
    </row>
    <row r="239" spans="7:14" ht="12.75">
      <c r="G239"/>
      <c r="H239"/>
      <c r="I239"/>
      <c r="J239"/>
      <c r="K239"/>
      <c r="L239"/>
      <c r="M239"/>
      <c r="N239"/>
    </row>
    <row r="240" spans="7:14" ht="12.75">
      <c r="G240"/>
      <c r="H240"/>
      <c r="I240"/>
      <c r="J240"/>
      <c r="K240"/>
      <c r="L240"/>
      <c r="M240"/>
      <c r="N240"/>
    </row>
    <row r="241" spans="7:14" ht="12.75">
      <c r="G241"/>
      <c r="H241"/>
      <c r="I241"/>
      <c r="J241"/>
      <c r="K241"/>
      <c r="L241"/>
      <c r="M241"/>
      <c r="N241"/>
    </row>
    <row r="242" spans="7:14" ht="12.75">
      <c r="G242"/>
      <c r="H242"/>
      <c r="I242"/>
      <c r="J242"/>
      <c r="K242"/>
      <c r="L242"/>
      <c r="M242"/>
      <c r="N242"/>
    </row>
    <row r="243" spans="7:14" ht="12.75">
      <c r="G243"/>
      <c r="H243"/>
      <c r="I243"/>
      <c r="J243"/>
      <c r="K243"/>
      <c r="L243"/>
      <c r="M243"/>
      <c r="N243"/>
    </row>
    <row r="244" spans="7:14" ht="12.75">
      <c r="G244"/>
      <c r="H244"/>
      <c r="I244"/>
      <c r="J244"/>
      <c r="K244"/>
      <c r="L244"/>
      <c r="M244"/>
      <c r="N244"/>
    </row>
    <row r="245" spans="7:14" ht="12.75">
      <c r="G245"/>
      <c r="H245"/>
      <c r="I245"/>
      <c r="J245"/>
      <c r="K245"/>
      <c r="L245"/>
      <c r="M245"/>
      <c r="N245"/>
    </row>
    <row r="246" spans="7:14" ht="12.75">
      <c r="G246"/>
      <c r="H246"/>
      <c r="I246"/>
      <c r="J246"/>
      <c r="K246"/>
      <c r="L246"/>
      <c r="M246"/>
      <c r="N246"/>
    </row>
    <row r="247" spans="7:14" ht="12.75">
      <c r="G247"/>
      <c r="H247"/>
      <c r="I247"/>
      <c r="J247"/>
      <c r="K247"/>
      <c r="L247"/>
      <c r="M247"/>
      <c r="N247"/>
    </row>
    <row r="248" spans="7:14" ht="12.75">
      <c r="G248"/>
      <c r="H248"/>
      <c r="I248"/>
      <c r="J248"/>
      <c r="K248"/>
      <c r="L248"/>
      <c r="M248"/>
      <c r="N248"/>
    </row>
    <row r="249" spans="7:14" ht="12.75">
      <c r="G249"/>
      <c r="H249"/>
      <c r="I249"/>
      <c r="J249"/>
      <c r="K249"/>
      <c r="L249"/>
      <c r="M249"/>
      <c r="N249"/>
    </row>
    <row r="250" spans="7:14" ht="12.75">
      <c r="G250"/>
      <c r="H250"/>
      <c r="I250"/>
      <c r="J250"/>
      <c r="K250"/>
      <c r="L250"/>
      <c r="M250"/>
      <c r="N250"/>
    </row>
    <row r="251" spans="7:14" ht="12.75">
      <c r="G251"/>
      <c r="H251"/>
      <c r="I251"/>
      <c r="J251"/>
      <c r="K251"/>
      <c r="L251"/>
      <c r="M251"/>
      <c r="N251"/>
    </row>
    <row r="252" spans="7:14" ht="12.75">
      <c r="G252"/>
      <c r="H252"/>
      <c r="I252"/>
      <c r="J252"/>
      <c r="K252"/>
      <c r="L252"/>
      <c r="M252"/>
      <c r="N252"/>
    </row>
    <row r="253" spans="7:14" ht="12.75">
      <c r="G253"/>
      <c r="H253"/>
      <c r="I253"/>
      <c r="J253"/>
      <c r="K253"/>
      <c r="L253"/>
      <c r="M253"/>
      <c r="N253"/>
    </row>
    <row r="254" spans="7:14" ht="12.75">
      <c r="G254"/>
      <c r="H254"/>
      <c r="I254"/>
      <c r="J254"/>
      <c r="K254"/>
      <c r="L254"/>
      <c r="M254"/>
      <c r="N254"/>
    </row>
    <row r="255" spans="7:14" ht="12.75">
      <c r="G255"/>
      <c r="H255"/>
      <c r="I255"/>
      <c r="J255"/>
      <c r="K255"/>
      <c r="L255"/>
      <c r="M255"/>
      <c r="N255"/>
    </row>
    <row r="256" spans="7:14" ht="12.75">
      <c r="G256"/>
      <c r="H256"/>
      <c r="I256"/>
      <c r="J256"/>
      <c r="K256"/>
      <c r="L256"/>
      <c r="M256"/>
      <c r="N256"/>
    </row>
    <row r="257" spans="7:14" ht="12.75">
      <c r="G257"/>
      <c r="H257"/>
      <c r="I257"/>
      <c r="J257"/>
      <c r="K257"/>
      <c r="L257"/>
      <c r="M257"/>
      <c r="N257"/>
    </row>
    <row r="258" spans="7:14" ht="12.75">
      <c r="G258"/>
      <c r="H258"/>
      <c r="I258"/>
      <c r="J258"/>
      <c r="K258"/>
      <c r="L258"/>
      <c r="M258"/>
      <c r="N258"/>
    </row>
    <row r="259" spans="7:14" ht="12.75">
      <c r="G259"/>
      <c r="H259"/>
      <c r="I259"/>
      <c r="J259"/>
      <c r="K259"/>
      <c r="L259"/>
      <c r="M259"/>
      <c r="N259"/>
    </row>
    <row r="260" spans="7:14" ht="12.75">
      <c r="G260"/>
      <c r="H260"/>
      <c r="I260"/>
      <c r="J260"/>
      <c r="K260"/>
      <c r="L260"/>
      <c r="M260"/>
      <c r="N260"/>
    </row>
    <row r="261" spans="7:14" ht="12.75">
      <c r="G261"/>
      <c r="H261"/>
      <c r="I261"/>
      <c r="J261"/>
      <c r="K261"/>
      <c r="L261"/>
      <c r="M261"/>
      <c r="N261"/>
    </row>
    <row r="262" spans="7:14" ht="12.75">
      <c r="G262"/>
      <c r="H262"/>
      <c r="I262"/>
      <c r="J262"/>
      <c r="K262"/>
      <c r="L262"/>
      <c r="M262"/>
      <c r="N262"/>
    </row>
    <row r="263" spans="7:14" ht="12.75">
      <c r="G263"/>
      <c r="H263"/>
      <c r="I263"/>
      <c r="J263"/>
      <c r="K263"/>
      <c r="L263"/>
      <c r="M263"/>
      <c r="N263"/>
    </row>
    <row r="264" spans="7:14" ht="12.75">
      <c r="G264"/>
      <c r="H264"/>
      <c r="I264"/>
      <c r="J264"/>
      <c r="K264"/>
      <c r="L264"/>
      <c r="M264"/>
      <c r="N264"/>
    </row>
    <row r="265" spans="7:14" ht="12.75">
      <c r="G265"/>
      <c r="H265"/>
      <c r="I265"/>
      <c r="J265"/>
      <c r="K265"/>
      <c r="L265"/>
      <c r="M265"/>
      <c r="N265"/>
    </row>
    <row r="266" spans="7:14" ht="12.75">
      <c r="G266"/>
      <c r="H266"/>
      <c r="I266"/>
      <c r="J266"/>
      <c r="K266"/>
      <c r="L266"/>
      <c r="M266"/>
      <c r="N266"/>
    </row>
    <row r="267" spans="7:14" ht="12.75">
      <c r="G267"/>
      <c r="H267"/>
      <c r="I267"/>
      <c r="J267"/>
      <c r="K267"/>
      <c r="L267"/>
      <c r="M267"/>
      <c r="N267"/>
    </row>
    <row r="268" spans="7:14" ht="12.75">
      <c r="G268"/>
      <c r="H268"/>
      <c r="I268"/>
      <c r="J268"/>
      <c r="K268"/>
      <c r="L268"/>
      <c r="M268"/>
      <c r="N268"/>
    </row>
    <row r="269" spans="7:14" ht="12.75">
      <c r="G269"/>
      <c r="H269"/>
      <c r="I269"/>
      <c r="J269"/>
      <c r="K269"/>
      <c r="L269"/>
      <c r="M269"/>
      <c r="N269"/>
    </row>
    <row r="270" spans="7:14" ht="12.75">
      <c r="G270"/>
      <c r="H270"/>
      <c r="I270"/>
      <c r="J270"/>
      <c r="K270"/>
      <c r="L270"/>
      <c r="M270"/>
      <c r="N270"/>
    </row>
    <row r="271" spans="7:14" ht="12.75">
      <c r="G271"/>
      <c r="H271"/>
      <c r="I271"/>
      <c r="J271"/>
      <c r="K271"/>
      <c r="L271"/>
      <c r="M271"/>
      <c r="N271"/>
    </row>
    <row r="272" spans="7:14" ht="12.75">
      <c r="G272"/>
      <c r="H272"/>
      <c r="I272"/>
      <c r="J272"/>
      <c r="K272"/>
      <c r="L272"/>
      <c r="M272"/>
      <c r="N272"/>
    </row>
    <row r="273" spans="7:14" ht="12.75">
      <c r="G273"/>
      <c r="H273"/>
      <c r="I273"/>
      <c r="J273"/>
      <c r="K273"/>
      <c r="L273"/>
      <c r="M273"/>
      <c r="N273"/>
    </row>
    <row r="274" spans="7:14" ht="12.75">
      <c r="G274"/>
      <c r="H274"/>
      <c r="I274"/>
      <c r="J274"/>
      <c r="K274"/>
      <c r="L274"/>
      <c r="M274"/>
      <c r="N274"/>
    </row>
    <row r="275" spans="7:14" ht="12.75">
      <c r="G275"/>
      <c r="H275"/>
      <c r="I275"/>
      <c r="J275"/>
      <c r="K275"/>
      <c r="L275"/>
      <c r="M275"/>
      <c r="N275"/>
    </row>
    <row r="276" spans="7:14" ht="12.75">
      <c r="G276"/>
      <c r="H276"/>
      <c r="I276"/>
      <c r="J276"/>
      <c r="K276"/>
      <c r="L276"/>
      <c r="M276"/>
      <c r="N276"/>
    </row>
    <row r="277" spans="7:14" ht="12.75">
      <c r="G277"/>
      <c r="H277"/>
      <c r="I277"/>
      <c r="J277"/>
      <c r="K277"/>
      <c r="L277"/>
      <c r="M277"/>
      <c r="N277"/>
    </row>
    <row r="278" spans="7:14" ht="12.75">
      <c r="G278"/>
      <c r="H278"/>
      <c r="I278"/>
      <c r="J278"/>
      <c r="K278"/>
      <c r="L278"/>
      <c r="M278"/>
      <c r="N278"/>
    </row>
    <row r="279" spans="7:14" ht="12.75">
      <c r="G279"/>
      <c r="H279"/>
      <c r="I279"/>
      <c r="J279"/>
      <c r="K279"/>
      <c r="L279"/>
      <c r="M279"/>
      <c r="N279"/>
    </row>
    <row r="280" spans="7:14" ht="12.75">
      <c r="G280"/>
      <c r="H280"/>
      <c r="I280"/>
      <c r="J280"/>
      <c r="K280"/>
      <c r="L280"/>
      <c r="M280"/>
      <c r="N280"/>
    </row>
    <row r="281" spans="7:14" ht="12.75">
      <c r="G281"/>
      <c r="H281"/>
      <c r="I281"/>
      <c r="J281"/>
      <c r="K281"/>
      <c r="L281"/>
      <c r="M281"/>
      <c r="N281"/>
    </row>
    <row r="282" spans="7:14" ht="12.75">
      <c r="G282"/>
      <c r="H282"/>
      <c r="I282"/>
      <c r="J282"/>
      <c r="K282"/>
      <c r="L282"/>
      <c r="M282"/>
      <c r="N282"/>
    </row>
    <row r="283" spans="7:14" ht="12.75">
      <c r="G283"/>
      <c r="H283"/>
      <c r="I283"/>
      <c r="J283"/>
      <c r="K283"/>
      <c r="L283"/>
      <c r="M283"/>
      <c r="N283"/>
    </row>
    <row r="284" spans="7:14" ht="12.75">
      <c r="G284"/>
      <c r="H284"/>
      <c r="I284"/>
      <c r="J284"/>
      <c r="K284"/>
      <c r="L284"/>
      <c r="M284"/>
      <c r="N284"/>
    </row>
    <row r="285" spans="7:14" ht="12.75">
      <c r="G285"/>
      <c r="H285"/>
      <c r="I285"/>
      <c r="J285"/>
      <c r="K285"/>
      <c r="L285"/>
      <c r="M285"/>
      <c r="N285"/>
    </row>
    <row r="286" spans="7:14" ht="12.75">
      <c r="G286"/>
      <c r="H286"/>
      <c r="I286"/>
      <c r="J286"/>
      <c r="K286"/>
      <c r="L286"/>
      <c r="M286"/>
      <c r="N286"/>
    </row>
    <row r="287" spans="7:14" ht="12.75">
      <c r="G287"/>
      <c r="H287"/>
      <c r="I287"/>
      <c r="J287"/>
      <c r="K287"/>
      <c r="L287"/>
      <c r="M287"/>
      <c r="N287"/>
    </row>
    <row r="288" spans="7:14" ht="12.75">
      <c r="G288"/>
      <c r="H288"/>
      <c r="I288"/>
      <c r="J288"/>
      <c r="K288"/>
      <c r="L288"/>
      <c r="M288"/>
      <c r="N288"/>
    </row>
    <row r="289" spans="7:14" ht="12.75">
      <c r="G289"/>
      <c r="H289"/>
      <c r="I289"/>
      <c r="J289"/>
      <c r="K289"/>
      <c r="L289"/>
      <c r="M289"/>
      <c r="N289"/>
    </row>
    <row r="290" spans="7:14" ht="12.75">
      <c r="G290"/>
      <c r="H290"/>
      <c r="I290"/>
      <c r="J290"/>
      <c r="K290"/>
      <c r="L290"/>
      <c r="M290"/>
      <c r="N290"/>
    </row>
    <row r="291" spans="7:14" ht="12.75">
      <c r="G291"/>
      <c r="H291"/>
      <c r="I291"/>
      <c r="J291"/>
      <c r="K291"/>
      <c r="L291"/>
      <c r="M291"/>
      <c r="N291"/>
    </row>
    <row r="292" spans="7:14" ht="12.75">
      <c r="G292"/>
      <c r="H292"/>
      <c r="I292"/>
      <c r="J292"/>
      <c r="K292"/>
      <c r="L292"/>
      <c r="M292"/>
      <c r="N292"/>
    </row>
    <row r="293" spans="7:14" ht="12.75">
      <c r="G293"/>
      <c r="H293"/>
      <c r="I293"/>
      <c r="J293"/>
      <c r="K293"/>
      <c r="L293"/>
      <c r="M293"/>
      <c r="N293"/>
    </row>
    <row r="294" spans="7:14" ht="12.75">
      <c r="G294"/>
      <c r="H294"/>
      <c r="I294"/>
      <c r="J294"/>
      <c r="K294"/>
      <c r="L294"/>
      <c r="M294"/>
      <c r="N294"/>
    </row>
    <row r="295" spans="7:14" ht="12.75">
      <c r="G295"/>
      <c r="H295"/>
      <c r="I295"/>
      <c r="J295"/>
      <c r="K295"/>
      <c r="L295"/>
      <c r="M295"/>
      <c r="N295"/>
    </row>
    <row r="296" spans="7:14" ht="12.75">
      <c r="G296"/>
      <c r="H296"/>
      <c r="I296"/>
      <c r="J296"/>
      <c r="K296"/>
      <c r="L296"/>
      <c r="M296"/>
      <c r="N296"/>
    </row>
    <row r="297" spans="7:14" ht="12.75">
      <c r="G297"/>
      <c r="H297"/>
      <c r="I297"/>
      <c r="J297"/>
      <c r="K297"/>
      <c r="L297"/>
      <c r="M297"/>
      <c r="N297"/>
    </row>
    <row r="298" spans="7:14" ht="12.75">
      <c r="G298"/>
      <c r="H298"/>
      <c r="I298"/>
      <c r="J298"/>
      <c r="K298"/>
      <c r="L298"/>
      <c r="M298"/>
      <c r="N298"/>
    </row>
    <row r="299" spans="7:14" ht="12.75">
      <c r="G299"/>
      <c r="H299"/>
      <c r="I299"/>
      <c r="J299"/>
      <c r="K299"/>
      <c r="L299"/>
      <c r="M299"/>
      <c r="N299"/>
    </row>
    <row r="300" spans="7:14" ht="12.75">
      <c r="G300"/>
      <c r="H300"/>
      <c r="I300"/>
      <c r="J300"/>
      <c r="K300"/>
      <c r="L300"/>
      <c r="M300"/>
      <c r="N300"/>
    </row>
    <row r="301" spans="7:14" ht="12.75">
      <c r="G301"/>
      <c r="H301"/>
      <c r="I301"/>
      <c r="J301"/>
      <c r="K301"/>
      <c r="L301"/>
      <c r="M301"/>
      <c r="N301"/>
    </row>
    <row r="302" spans="7:14" ht="12.75">
      <c r="G302"/>
      <c r="H302"/>
      <c r="I302"/>
      <c r="J302"/>
      <c r="K302"/>
      <c r="L302"/>
      <c r="M302"/>
      <c r="N302"/>
    </row>
    <row r="303" spans="7:14" ht="12.75">
      <c r="G303"/>
      <c r="H303"/>
      <c r="I303"/>
      <c r="J303"/>
      <c r="K303"/>
      <c r="L303"/>
      <c r="M303"/>
      <c r="N303"/>
    </row>
    <row r="304" spans="7:14" ht="12.75">
      <c r="G304"/>
      <c r="H304"/>
      <c r="I304"/>
      <c r="J304"/>
      <c r="K304"/>
      <c r="L304"/>
      <c r="M304"/>
      <c r="N304"/>
    </row>
    <row r="305" spans="7:14" ht="12.75">
      <c r="G305"/>
      <c r="H305"/>
      <c r="I305"/>
      <c r="J305"/>
      <c r="K305"/>
      <c r="L305"/>
      <c r="M305"/>
      <c r="N305"/>
    </row>
    <row r="306" spans="7:14" ht="12.75">
      <c r="G306"/>
      <c r="H306"/>
      <c r="I306"/>
      <c r="J306"/>
      <c r="K306"/>
      <c r="L306"/>
      <c r="M306"/>
      <c r="N306"/>
    </row>
    <row r="307" spans="7:14" ht="12.75">
      <c r="G307"/>
      <c r="H307"/>
      <c r="I307"/>
      <c r="J307"/>
      <c r="K307"/>
      <c r="L307"/>
      <c r="M307"/>
      <c r="N307"/>
    </row>
    <row r="308" spans="7:14" ht="12.75">
      <c r="G308"/>
      <c r="H308"/>
      <c r="I308"/>
      <c r="J308"/>
      <c r="K308"/>
      <c r="L308"/>
      <c r="M308"/>
      <c r="N308"/>
    </row>
    <row r="309" spans="7:14" ht="12.75">
      <c r="G309"/>
      <c r="H309"/>
      <c r="I309"/>
      <c r="J309"/>
      <c r="K309"/>
      <c r="L309"/>
      <c r="M309"/>
      <c r="N309"/>
    </row>
    <row r="310" spans="7:14" ht="12.75">
      <c r="G310"/>
      <c r="H310"/>
      <c r="I310"/>
      <c r="J310"/>
      <c r="K310"/>
      <c r="L310"/>
      <c r="M310"/>
      <c r="N310"/>
    </row>
    <row r="311" spans="7:14" ht="12.75">
      <c r="G311"/>
      <c r="H311"/>
      <c r="I311"/>
      <c r="J311"/>
      <c r="K311"/>
      <c r="L311"/>
      <c r="M311"/>
      <c r="N311"/>
    </row>
    <row r="312" spans="7:14" ht="12.75">
      <c r="G312"/>
      <c r="H312"/>
      <c r="I312"/>
      <c r="J312"/>
      <c r="K312"/>
      <c r="L312"/>
      <c r="M312"/>
      <c r="N312"/>
    </row>
    <row r="313" spans="7:14" ht="12.75">
      <c r="G313"/>
      <c r="H313"/>
      <c r="I313"/>
      <c r="J313"/>
      <c r="K313"/>
      <c r="L313"/>
      <c r="M313"/>
      <c r="N313"/>
    </row>
    <row r="314" spans="7:14" ht="12.75">
      <c r="G314"/>
      <c r="H314"/>
      <c r="I314"/>
      <c r="J314"/>
      <c r="K314"/>
      <c r="L314"/>
      <c r="M314"/>
      <c r="N314"/>
    </row>
    <row r="315" spans="7:14" ht="12.75">
      <c r="G315"/>
      <c r="H315"/>
      <c r="I315"/>
      <c r="J315"/>
      <c r="K315"/>
      <c r="L315"/>
      <c r="M315"/>
      <c r="N315"/>
    </row>
    <row r="316" spans="7:14" ht="12.75">
      <c r="G316"/>
      <c r="H316"/>
      <c r="I316"/>
      <c r="J316"/>
      <c r="K316"/>
      <c r="L316"/>
      <c r="M316"/>
      <c r="N316"/>
    </row>
    <row r="317" spans="7:14" ht="12.75">
      <c r="G317"/>
      <c r="H317"/>
      <c r="I317"/>
      <c r="J317"/>
      <c r="K317"/>
      <c r="L317"/>
      <c r="M317"/>
      <c r="N317"/>
    </row>
    <row r="318" spans="7:14" ht="12.75">
      <c r="G318"/>
      <c r="H318"/>
      <c r="I318"/>
      <c r="J318"/>
      <c r="K318"/>
      <c r="L318"/>
      <c r="M318"/>
      <c r="N318"/>
    </row>
    <row r="319" spans="7:14" ht="12.75">
      <c r="G319"/>
      <c r="H319"/>
      <c r="I319"/>
      <c r="J319"/>
      <c r="K319"/>
      <c r="L319"/>
      <c r="M319"/>
      <c r="N319"/>
    </row>
    <row r="320" spans="7:14" ht="12.75">
      <c r="G320"/>
      <c r="H320"/>
      <c r="I320"/>
      <c r="J320"/>
      <c r="K320"/>
      <c r="L320"/>
      <c r="M320"/>
      <c r="N320"/>
    </row>
    <row r="321" spans="7:14" ht="12.75">
      <c r="G321"/>
      <c r="H321"/>
      <c r="I321"/>
      <c r="J321"/>
      <c r="K321"/>
      <c r="L321"/>
      <c r="M321"/>
      <c r="N321"/>
    </row>
    <row r="322" spans="7:14" ht="12.75">
      <c r="G322"/>
      <c r="H322"/>
      <c r="I322"/>
      <c r="J322"/>
      <c r="K322"/>
      <c r="L322"/>
      <c r="M322"/>
      <c r="N322"/>
    </row>
    <row r="323" spans="7:14" ht="12.75">
      <c r="G323"/>
      <c r="H323"/>
      <c r="I323"/>
      <c r="J323"/>
      <c r="K323"/>
      <c r="L323"/>
      <c r="M323"/>
      <c r="N323"/>
    </row>
    <row r="324" spans="7:14" ht="12.75">
      <c r="G324"/>
      <c r="H324"/>
      <c r="I324"/>
      <c r="J324"/>
      <c r="K324"/>
      <c r="L324"/>
      <c r="M324"/>
      <c r="N324"/>
    </row>
    <row r="325" spans="7:14" ht="12.75">
      <c r="G325"/>
      <c r="H325"/>
      <c r="I325"/>
      <c r="J325"/>
      <c r="K325"/>
      <c r="L325"/>
      <c r="M325"/>
      <c r="N325"/>
    </row>
    <row r="326" spans="7:14" ht="12.75">
      <c r="G326"/>
      <c r="H326"/>
      <c r="I326"/>
      <c r="J326"/>
      <c r="K326"/>
      <c r="L326"/>
      <c r="M326"/>
      <c r="N326"/>
    </row>
    <row r="327" spans="7:14" ht="12.75">
      <c r="G327"/>
      <c r="H327"/>
      <c r="I327"/>
      <c r="J327"/>
      <c r="K327"/>
      <c r="L327"/>
      <c r="M327"/>
      <c r="N327"/>
    </row>
    <row r="328" spans="7:14" ht="12.75">
      <c r="G328"/>
      <c r="H328"/>
      <c r="I328"/>
      <c r="J328"/>
      <c r="K328"/>
      <c r="L328"/>
      <c r="M328"/>
      <c r="N328"/>
    </row>
    <row r="329" spans="7:14" ht="12.75">
      <c r="G329"/>
      <c r="H329"/>
      <c r="I329"/>
      <c r="J329"/>
      <c r="K329"/>
      <c r="L329"/>
      <c r="M329"/>
      <c r="N329"/>
    </row>
    <row r="330" spans="7:14" ht="12.75">
      <c r="G330"/>
      <c r="H330"/>
      <c r="I330"/>
      <c r="J330"/>
      <c r="K330"/>
      <c r="L330"/>
      <c r="M330"/>
      <c r="N330"/>
    </row>
    <row r="331" spans="7:14" ht="12.75">
      <c r="G331"/>
      <c r="H331"/>
      <c r="I331"/>
      <c r="J331"/>
      <c r="K331"/>
      <c r="L331"/>
      <c r="M331"/>
      <c r="N331"/>
    </row>
    <row r="332" spans="7:14" ht="12.75">
      <c r="G332"/>
      <c r="H332"/>
      <c r="I332"/>
      <c r="J332"/>
      <c r="K332"/>
      <c r="L332"/>
      <c r="M332"/>
      <c r="N332"/>
    </row>
    <row r="333" spans="7:14" ht="12.75">
      <c r="G333"/>
      <c r="H333"/>
      <c r="I333"/>
      <c r="J333"/>
      <c r="K333"/>
      <c r="L333"/>
      <c r="M333"/>
      <c r="N333"/>
    </row>
    <row r="334" spans="7:14" ht="12.75">
      <c r="G334"/>
      <c r="H334"/>
      <c r="I334"/>
      <c r="J334"/>
      <c r="K334"/>
      <c r="L334"/>
      <c r="M334"/>
      <c r="N334"/>
    </row>
    <row r="335" spans="7:14" ht="12.75">
      <c r="G335"/>
      <c r="H335"/>
      <c r="I335"/>
      <c r="J335"/>
      <c r="K335"/>
      <c r="L335"/>
      <c r="M335"/>
      <c r="N335"/>
    </row>
    <row r="336" spans="7:14" ht="12.75">
      <c r="G336"/>
      <c r="H336"/>
      <c r="I336"/>
      <c r="J336"/>
      <c r="K336"/>
      <c r="L336"/>
      <c r="M336"/>
      <c r="N336"/>
    </row>
    <row r="337" spans="7:14" ht="12.75">
      <c r="G337"/>
      <c r="H337"/>
      <c r="I337"/>
      <c r="J337"/>
      <c r="K337"/>
      <c r="L337"/>
      <c r="M337"/>
      <c r="N337"/>
    </row>
    <row r="338" spans="7:14" ht="12.75">
      <c r="G338"/>
      <c r="H338"/>
      <c r="I338"/>
      <c r="J338"/>
      <c r="K338"/>
      <c r="L338"/>
      <c r="M338"/>
      <c r="N338"/>
    </row>
    <row r="339" spans="7:14" ht="12.75">
      <c r="G339"/>
      <c r="H339"/>
      <c r="I339"/>
      <c r="J339"/>
      <c r="K339"/>
      <c r="L339"/>
      <c r="M339"/>
      <c r="N339"/>
    </row>
    <row r="340" spans="7:14" ht="12.75">
      <c r="G340"/>
      <c r="H340"/>
      <c r="I340"/>
      <c r="J340"/>
      <c r="K340"/>
      <c r="L340"/>
      <c r="M340"/>
      <c r="N340"/>
    </row>
    <row r="341" spans="7:14" ht="12.75">
      <c r="G341"/>
      <c r="H341"/>
      <c r="I341"/>
      <c r="J341"/>
      <c r="K341"/>
      <c r="L341"/>
      <c r="M341"/>
      <c r="N341"/>
    </row>
    <row r="342" spans="7:14" ht="12.75">
      <c r="G342"/>
      <c r="H342"/>
      <c r="I342"/>
      <c r="J342"/>
      <c r="K342"/>
      <c r="L342"/>
      <c r="M342"/>
      <c r="N342"/>
    </row>
  </sheetData>
  <sheetProtection algorithmName="SHA-512" hashValue="iGYLf1ec+fbOBXBhmAo44w0wyoD4lR4qxfBRiodXbZFjE+2TsQ21FeTuoMgQSU6MvyOm1TAQdeq53arGkzWjKA==" saltValue="Toy59BghdXbDAkeuvoCFNA==" spinCount="100000" sheet="1" objects="1" scenarios="1" selectLockedCells="1"/>
  <mergeCells count="4">
    <mergeCell ref="A48:F48"/>
    <mergeCell ref="B39:B42"/>
    <mergeCell ref="B51:F51"/>
    <mergeCell ref="G47:G48"/>
  </mergeCells>
  <phoneticPr fontId="8" type="noConversion"/>
  <conditionalFormatting sqref="B47:F47">
    <cfRule type="cellIs" dxfId="0" priority="1" operator="notEqual">
      <formula>0</formula>
    </cfRule>
  </conditionalFormatting>
  <dataValidations count="1">
    <dataValidation type="list" allowBlank="1" showInputMessage="1" showErrorMessage="1" sqref="C39:E39" xr:uid="{00000000-0002-0000-0200-000000000000}">
      <formula1>Midpt</formula1>
    </dataValidation>
  </dataValidations>
  <printOptions horizontalCentered="1"/>
  <pageMargins left="0.25" right="0.25" top="1" bottom="0.75" header="0.3" footer="0.3"/>
  <pageSetup scale="50" orientation="portrait" r:id="rId1"/>
  <headerFooter>
    <oddHeader>&amp;L&amp;KFF0000[Enter name of college/university] 
[Enter name of project]&amp;C&amp;"Arial,Bold"Minnesota State 2024 CAPITAL BUDGET REQUEST
Dollars in thousands (e.g. $137,500 = $138)
Project Cost</oddHeader>
    <oddFooter xml:space="preserve">&amp;L&amp;8
&amp;C
&amp;F
Page &amp;P of &amp;N </oddFooter>
  </headerFooter>
  <ignoredErrors>
    <ignoredError sqref="F2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G52"/>
  <sheetViews>
    <sheetView view="pageLayout" zoomScaleNormal="100" zoomScaleSheetLayoutView="100" workbookViewId="0">
      <selection activeCell="B5" sqref="B5"/>
    </sheetView>
  </sheetViews>
  <sheetFormatPr defaultColWidth="9.140625" defaultRowHeight="15"/>
  <cols>
    <col min="1" max="1" width="48.28515625" style="22" customWidth="1"/>
    <col min="2" max="4" width="14" style="22" customWidth="1"/>
    <col min="5" max="5" width="57.42578125" style="22" customWidth="1"/>
    <col min="6" max="16384" width="9.140625" style="22"/>
  </cols>
  <sheetData>
    <row r="1" spans="1:7" ht="21" customHeight="1">
      <c r="A1" s="263" t="s">
        <v>36</v>
      </c>
      <c r="B1" s="264">
        <v>2024</v>
      </c>
      <c r="C1" s="264">
        <v>2026</v>
      </c>
      <c r="D1" s="264">
        <v>2028</v>
      </c>
      <c r="E1" s="263" t="s">
        <v>37</v>
      </c>
      <c r="F1" s="31"/>
      <c r="G1" s="31"/>
    </row>
    <row r="2" spans="1:7" ht="18.75" customHeight="1" thickBot="1">
      <c r="A2" s="116" t="s">
        <v>38</v>
      </c>
      <c r="B2" s="332">
        <v>0</v>
      </c>
      <c r="C2" s="332">
        <v>0</v>
      </c>
      <c r="D2" s="333">
        <v>0</v>
      </c>
      <c r="E2" s="33" t="s">
        <v>192</v>
      </c>
      <c r="F2" s="31"/>
      <c r="G2" s="31"/>
    </row>
    <row r="3" spans="1:7" s="23" customFormat="1" ht="21.6" customHeight="1" thickBot="1">
      <c r="A3" s="260"/>
      <c r="B3" s="261"/>
      <c r="C3" s="261"/>
      <c r="D3" s="261"/>
      <c r="E3" s="262"/>
      <c r="F3" s="35"/>
      <c r="G3" s="35"/>
    </row>
    <row r="4" spans="1:7" s="23" customFormat="1" ht="21" customHeight="1">
      <c r="A4" s="443" t="s">
        <v>201</v>
      </c>
      <c r="B4" s="444"/>
      <c r="C4" s="444"/>
      <c r="D4" s="444"/>
      <c r="E4" s="445"/>
      <c r="F4" s="35"/>
      <c r="G4" s="35"/>
    </row>
    <row r="5" spans="1:7">
      <c r="A5" s="32" t="s">
        <v>39</v>
      </c>
      <c r="B5" s="328"/>
      <c r="C5" s="328"/>
      <c r="D5" s="329"/>
      <c r="E5" s="437" t="s">
        <v>215</v>
      </c>
      <c r="F5" s="31"/>
      <c r="G5" s="31"/>
    </row>
    <row r="6" spans="1:7">
      <c r="A6" s="32" t="s">
        <v>40</v>
      </c>
      <c r="B6" s="328"/>
      <c r="C6" s="328"/>
      <c r="D6" s="329"/>
      <c r="E6" s="437"/>
      <c r="F6" s="31"/>
      <c r="G6" s="31"/>
    </row>
    <row r="7" spans="1:7">
      <c r="A7" s="32" t="s">
        <v>41</v>
      </c>
      <c r="B7" s="328"/>
      <c r="C7" s="328"/>
      <c r="D7" s="329"/>
      <c r="E7" s="437"/>
      <c r="F7" s="31"/>
      <c r="G7" s="31"/>
    </row>
    <row r="8" spans="1:7">
      <c r="A8" s="32" t="s">
        <v>42</v>
      </c>
      <c r="B8" s="328"/>
      <c r="C8" s="328"/>
      <c r="D8" s="329"/>
      <c r="E8" s="437"/>
      <c r="F8" s="31"/>
      <c r="G8" s="31"/>
    </row>
    <row r="9" spans="1:7">
      <c r="A9" s="32" t="s">
        <v>43</v>
      </c>
      <c r="B9" s="328"/>
      <c r="C9" s="328"/>
      <c r="D9" s="329"/>
      <c r="E9" s="437"/>
      <c r="F9" s="31"/>
      <c r="G9" s="31"/>
    </row>
    <row r="10" spans="1:7" ht="15.75" thickBot="1">
      <c r="A10" s="32" t="s">
        <v>44</v>
      </c>
      <c r="B10" s="330"/>
      <c r="C10" s="330"/>
      <c r="D10" s="331"/>
      <c r="E10" s="438"/>
      <c r="F10" s="31"/>
      <c r="G10" s="31"/>
    </row>
    <row r="11" spans="1:7" s="23" customFormat="1" ht="21.6" customHeight="1" thickBot="1">
      <c r="A11" s="34" t="s">
        <v>45</v>
      </c>
      <c r="B11" s="338">
        <f>SUM(B5:B10)</f>
        <v>0</v>
      </c>
      <c r="C11" s="338">
        <f>SUM(C5:C10)</f>
        <v>0</v>
      </c>
      <c r="D11" s="339">
        <f>SUM(D5:D10)</f>
        <v>0</v>
      </c>
      <c r="E11" s="117" t="s">
        <v>19</v>
      </c>
      <c r="F11" s="35"/>
      <c r="G11" s="35"/>
    </row>
    <row r="12" spans="1:7" s="23" customFormat="1" ht="21.6" customHeight="1" thickBot="1">
      <c r="A12" s="260"/>
      <c r="B12" s="261"/>
      <c r="C12" s="261"/>
      <c r="D12" s="261"/>
      <c r="E12" s="262"/>
      <c r="F12" s="35"/>
      <c r="G12" s="35"/>
    </row>
    <row r="13" spans="1:7" s="23" customFormat="1" ht="21.6" customHeight="1">
      <c r="A13" s="443" t="s">
        <v>199</v>
      </c>
      <c r="B13" s="444"/>
      <c r="C13" s="444"/>
      <c r="D13" s="444"/>
      <c r="E13" s="445"/>
      <c r="F13" s="35"/>
      <c r="G13" s="35"/>
    </row>
    <row r="14" spans="1:7">
      <c r="A14" s="32" t="s">
        <v>46</v>
      </c>
      <c r="B14" s="332"/>
      <c r="C14" s="332"/>
      <c r="D14" s="333"/>
      <c r="E14" s="439" t="s">
        <v>47</v>
      </c>
      <c r="F14" s="31"/>
      <c r="G14" s="31"/>
    </row>
    <row r="15" spans="1:7">
      <c r="A15" s="32" t="s">
        <v>48</v>
      </c>
      <c r="B15" s="334"/>
      <c r="C15" s="334"/>
      <c r="D15" s="335"/>
      <c r="E15" s="439"/>
      <c r="F15" s="31"/>
      <c r="G15" s="31"/>
    </row>
    <row r="16" spans="1:7">
      <c r="A16" s="32" t="s">
        <v>49</v>
      </c>
      <c r="B16" s="334"/>
      <c r="C16" s="334"/>
      <c r="D16" s="335"/>
      <c r="E16" s="439"/>
      <c r="F16" s="31"/>
      <c r="G16" s="31"/>
    </row>
    <row r="17" spans="1:7" ht="15.75" thickBot="1">
      <c r="A17" s="32" t="s">
        <v>50</v>
      </c>
      <c r="B17" s="336"/>
      <c r="C17" s="336"/>
      <c r="D17" s="337"/>
      <c r="E17" s="439"/>
      <c r="F17" s="31"/>
      <c r="G17" s="31"/>
    </row>
    <row r="18" spans="1:7" s="23" customFormat="1" ht="21.6" customHeight="1" thickBot="1">
      <c r="A18" s="34" t="s">
        <v>200</v>
      </c>
      <c r="B18" s="338">
        <f>SUM(B14:B17)</f>
        <v>0</v>
      </c>
      <c r="C18" s="338">
        <f>SUM(C14:C17)</f>
        <v>0</v>
      </c>
      <c r="D18" s="339">
        <f>SUM(D14:D17)</f>
        <v>0</v>
      </c>
      <c r="E18" s="117" t="s">
        <v>19</v>
      </c>
      <c r="F18" s="35"/>
      <c r="G18" s="35"/>
    </row>
    <row r="19" spans="1:7" s="23" customFormat="1" ht="21.6" customHeight="1" thickBot="1">
      <c r="A19" s="260"/>
      <c r="B19" s="261"/>
      <c r="C19" s="261"/>
      <c r="D19" s="261"/>
      <c r="E19" s="262"/>
      <c r="F19" s="35"/>
      <c r="G19" s="35"/>
    </row>
    <row r="20" spans="1:7" s="23" customFormat="1" ht="32.450000000000003" customHeight="1" thickBot="1">
      <c r="A20" s="34" t="s">
        <v>51</v>
      </c>
      <c r="B20" s="338">
        <f>B2+B11+B18</f>
        <v>0</v>
      </c>
      <c r="C20" s="338">
        <f>C2+C11+C18</f>
        <v>0</v>
      </c>
      <c r="D20" s="338">
        <f>D2+D11+D18</f>
        <v>0</v>
      </c>
      <c r="E20" s="258" t="s">
        <v>191</v>
      </c>
      <c r="F20" s="35"/>
      <c r="G20" s="35"/>
    </row>
    <row r="21" spans="1:7" s="23" customFormat="1">
      <c r="A21" s="36" t="s">
        <v>52</v>
      </c>
      <c r="B21" s="340">
        <f>IFERROR((B18+B11)/B20,0)</f>
        <v>0</v>
      </c>
      <c r="C21" s="340">
        <f t="shared" ref="C21:D21" si="0">IFERROR((C18+C11)/C20,0)</f>
        <v>0</v>
      </c>
      <c r="D21" s="340">
        <f t="shared" si="0"/>
        <v>0</v>
      </c>
      <c r="E21" s="118" t="s">
        <v>53</v>
      </c>
      <c r="F21" s="35"/>
      <c r="G21" s="35"/>
    </row>
    <row r="22" spans="1:7" ht="27.75" customHeight="1">
      <c r="A22" s="36" t="s">
        <v>35</v>
      </c>
      <c r="B22" s="440" t="s">
        <v>190</v>
      </c>
      <c r="C22" s="441"/>
      <c r="D22" s="441"/>
      <c r="E22" s="442"/>
      <c r="F22" s="31"/>
      <c r="G22" s="31"/>
    </row>
    <row r="23" spans="1:7">
      <c r="A23" s="31"/>
      <c r="B23" s="31"/>
      <c r="C23" s="31"/>
      <c r="D23" s="31"/>
      <c r="E23" s="31"/>
      <c r="F23" s="31"/>
      <c r="G23" s="31"/>
    </row>
    <row r="24" spans="1:7">
      <c r="A24" s="31"/>
      <c r="B24" s="31"/>
      <c r="C24" s="31"/>
      <c r="D24" s="31"/>
      <c r="E24" s="31"/>
      <c r="F24" s="31"/>
      <c r="G24" s="31"/>
    </row>
    <row r="25" spans="1:7">
      <c r="A25" s="31"/>
      <c r="B25" s="31"/>
      <c r="C25" s="31"/>
      <c r="D25" s="31"/>
      <c r="E25" s="31"/>
      <c r="F25" s="31"/>
      <c r="G25" s="31"/>
    </row>
    <row r="26" spans="1:7">
      <c r="A26" s="31"/>
      <c r="B26" s="31"/>
      <c r="C26" s="31"/>
      <c r="D26" s="31"/>
      <c r="E26" s="31"/>
      <c r="F26" s="31"/>
      <c r="G26" s="31"/>
    </row>
    <row r="27" spans="1:7">
      <c r="A27" s="31"/>
      <c r="B27" s="31"/>
      <c r="C27" s="31"/>
      <c r="D27" s="31"/>
      <c r="E27" s="31"/>
      <c r="F27" s="31"/>
      <c r="G27" s="31"/>
    </row>
    <row r="28" spans="1:7">
      <c r="A28" s="31"/>
      <c r="B28" s="31"/>
      <c r="C28" s="31"/>
      <c r="D28" s="31"/>
      <c r="E28" s="31"/>
      <c r="F28" s="31"/>
      <c r="G28" s="31"/>
    </row>
    <row r="29" spans="1:7">
      <c r="A29" s="31"/>
      <c r="B29" s="31"/>
      <c r="C29" s="31"/>
      <c r="D29" s="31"/>
      <c r="E29" s="31"/>
      <c r="F29" s="31"/>
      <c r="G29" s="31"/>
    </row>
    <row r="30" spans="1:7">
      <c r="A30" s="31"/>
      <c r="B30" s="31"/>
      <c r="C30" s="31"/>
      <c r="D30" s="31"/>
      <c r="E30" s="31"/>
      <c r="F30" s="31"/>
      <c r="G30" s="31"/>
    </row>
    <row r="31" spans="1:7">
      <c r="A31" s="31"/>
      <c r="B31" s="31"/>
      <c r="C31" s="31"/>
      <c r="D31" s="31"/>
      <c r="E31" s="31"/>
      <c r="F31" s="31"/>
      <c r="G31" s="31"/>
    </row>
    <row r="32" spans="1:7">
      <c r="A32" s="31"/>
      <c r="B32" s="31"/>
      <c r="C32" s="31"/>
      <c r="D32" s="31"/>
      <c r="E32" s="31"/>
      <c r="F32" s="31"/>
      <c r="G32" s="31"/>
    </row>
    <row r="33" spans="1:7">
      <c r="A33" s="31"/>
      <c r="B33" s="31"/>
      <c r="C33" s="31"/>
      <c r="D33" s="31"/>
      <c r="E33" s="31"/>
      <c r="F33" s="31"/>
      <c r="G33" s="31"/>
    </row>
    <row r="34" spans="1:7">
      <c r="A34" s="31"/>
      <c r="B34" s="31"/>
      <c r="C34" s="31"/>
      <c r="D34" s="31"/>
      <c r="E34" s="31"/>
      <c r="F34" s="31"/>
      <c r="G34" s="31"/>
    </row>
    <row r="35" spans="1:7">
      <c r="A35" s="31"/>
      <c r="B35" s="31"/>
      <c r="C35" s="31"/>
      <c r="D35" s="31"/>
      <c r="E35" s="31"/>
      <c r="F35" s="31"/>
      <c r="G35" s="31"/>
    </row>
    <row r="36" spans="1:7">
      <c r="A36" s="31"/>
      <c r="B36" s="31"/>
      <c r="C36" s="31"/>
      <c r="D36" s="31"/>
      <c r="E36" s="31"/>
      <c r="F36" s="31"/>
      <c r="G36" s="31"/>
    </row>
    <row r="37" spans="1:7">
      <c r="A37" s="31"/>
      <c r="B37" s="31"/>
      <c r="C37" s="31"/>
      <c r="D37" s="31"/>
      <c r="E37" s="31"/>
      <c r="F37" s="31"/>
      <c r="G37" s="31"/>
    </row>
    <row r="38" spans="1:7">
      <c r="A38" s="31"/>
      <c r="B38" s="31"/>
      <c r="C38" s="31"/>
      <c r="D38" s="31"/>
      <c r="E38" s="31"/>
      <c r="F38" s="31"/>
      <c r="G38" s="31"/>
    </row>
    <row r="39" spans="1:7">
      <c r="A39" s="31"/>
      <c r="B39" s="31"/>
      <c r="C39" s="31"/>
      <c r="D39" s="31"/>
      <c r="E39" s="31"/>
      <c r="F39" s="31"/>
      <c r="G39" s="31"/>
    </row>
    <row r="40" spans="1:7">
      <c r="A40" s="31"/>
      <c r="B40" s="31"/>
      <c r="C40" s="31"/>
      <c r="D40" s="31"/>
      <c r="E40" s="31"/>
      <c r="F40" s="31"/>
      <c r="G40" s="31"/>
    </row>
    <row r="41" spans="1:7">
      <c r="A41" s="31"/>
      <c r="B41" s="31"/>
      <c r="C41" s="31"/>
      <c r="D41" s="31"/>
      <c r="E41" s="31"/>
      <c r="F41" s="31"/>
      <c r="G41" s="31"/>
    </row>
    <row r="42" spans="1:7">
      <c r="A42" s="31"/>
      <c r="B42" s="31"/>
      <c r="C42" s="31"/>
      <c r="D42" s="31"/>
      <c r="E42" s="31"/>
      <c r="F42" s="31"/>
      <c r="G42" s="31"/>
    </row>
    <row r="43" spans="1:7">
      <c r="A43" s="31"/>
      <c r="B43" s="31"/>
      <c r="C43" s="31"/>
      <c r="D43" s="31"/>
      <c r="E43" s="31"/>
      <c r="F43" s="31"/>
      <c r="G43" s="31"/>
    </row>
    <row r="44" spans="1:7">
      <c r="A44" s="31"/>
      <c r="B44" s="31"/>
      <c r="C44" s="31"/>
      <c r="D44" s="31"/>
      <c r="E44" s="31"/>
      <c r="F44" s="31"/>
      <c r="G44" s="31"/>
    </row>
    <row r="45" spans="1:7">
      <c r="A45" s="31"/>
      <c r="B45" s="31"/>
      <c r="C45" s="31"/>
      <c r="D45" s="31"/>
      <c r="E45" s="31"/>
      <c r="F45" s="31"/>
      <c r="G45" s="31"/>
    </row>
    <row r="46" spans="1:7">
      <c r="A46" s="31"/>
      <c r="B46" s="31"/>
      <c r="C46" s="31"/>
      <c r="D46" s="31"/>
      <c r="E46" s="31"/>
      <c r="F46" s="31"/>
      <c r="G46" s="31"/>
    </row>
    <row r="47" spans="1:7">
      <c r="A47" s="31"/>
      <c r="B47" s="31"/>
      <c r="C47" s="31"/>
      <c r="D47" s="31"/>
      <c r="E47" s="31"/>
      <c r="F47" s="31"/>
      <c r="G47" s="31"/>
    </row>
    <row r="48" spans="1:7">
      <c r="A48" s="31"/>
      <c r="B48" s="31"/>
      <c r="C48" s="31"/>
      <c r="D48" s="31"/>
      <c r="E48" s="31"/>
      <c r="F48" s="31"/>
      <c r="G48" s="31"/>
    </row>
    <row r="49" spans="1:7">
      <c r="A49" s="31"/>
      <c r="B49" s="31"/>
      <c r="C49" s="31"/>
      <c r="D49" s="31"/>
      <c r="E49" s="31"/>
      <c r="F49" s="31"/>
      <c r="G49" s="31"/>
    </row>
    <row r="50" spans="1:7">
      <c r="A50" s="31"/>
      <c r="B50" s="31"/>
      <c r="C50" s="31"/>
      <c r="D50" s="31"/>
      <c r="E50" s="31"/>
      <c r="F50" s="31"/>
      <c r="G50" s="31"/>
    </row>
    <row r="51" spans="1:7">
      <c r="A51" s="31"/>
      <c r="B51" s="31"/>
      <c r="C51" s="31"/>
      <c r="D51" s="31"/>
      <c r="E51" s="31"/>
      <c r="F51" s="31"/>
      <c r="G51" s="31"/>
    </row>
    <row r="52" spans="1:7">
      <c r="A52" s="31"/>
      <c r="B52" s="31"/>
      <c r="C52" s="31"/>
      <c r="D52" s="31"/>
      <c r="E52" s="31"/>
      <c r="F52" s="31"/>
      <c r="G52" s="31"/>
    </row>
  </sheetData>
  <sheetProtection algorithmName="SHA-512" hashValue="GvfpFzXwx02JSBoky43Y0YIhyLe+8wuI7qzzKVU0L8uT0fAywgZ2dEV6CBkkrPcuAocbQDT32e7fXI+IG6y57g==" saltValue="Hb3vKY4e1N7xUfXgbBHR4g==" spinCount="100000" sheet="1" objects="1" scenarios="1" selectLockedCells="1"/>
  <mergeCells count="5">
    <mergeCell ref="E5:E10"/>
    <mergeCell ref="E14:E17"/>
    <mergeCell ref="B22:E22"/>
    <mergeCell ref="A13:E13"/>
    <mergeCell ref="A4:E4"/>
  </mergeCells>
  <pageMargins left="0.25" right="0.25" top="1" bottom="0.75" header="0.3" footer="0.3"/>
  <pageSetup scale="70" fitToHeight="0" orientation="portrait" r:id="rId1"/>
  <headerFooter scaleWithDoc="0">
    <oddHeader>&amp;L&amp;KFF0000[Enter name of college/university] 
[Enter name of project]&amp;C&amp;"Arial,Bold"Minnesota State 2024 CAPITAL BUDGET REQUEST
Dollars in thousands (e.g. $137,500 = $138)&amp;R&amp;A</oddHead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O37"/>
  <sheetViews>
    <sheetView view="pageLayout" topLeftCell="A3" zoomScale="55" zoomScaleNormal="55" zoomScaleSheetLayoutView="90" zoomScalePageLayoutView="55" workbookViewId="0">
      <selection activeCell="B27" sqref="B27:H27"/>
    </sheetView>
  </sheetViews>
  <sheetFormatPr defaultColWidth="9.140625" defaultRowHeight="15"/>
  <cols>
    <col min="1" max="1" width="55" style="22" customWidth="1"/>
    <col min="2" max="2" width="18.85546875" style="22" bestFit="1" customWidth="1"/>
    <col min="3" max="3" width="18.85546875" style="22" customWidth="1"/>
    <col min="4" max="4" width="17.7109375" style="22" bestFit="1" customWidth="1"/>
    <col min="5" max="5" width="17.5703125" style="22" customWidth="1"/>
    <col min="6" max="17" width="19" style="22" customWidth="1"/>
    <col min="18" max="16384" width="9.140625" style="22"/>
  </cols>
  <sheetData>
    <row r="1" spans="1:15" ht="37.5" customHeight="1">
      <c r="A1" s="50" t="s">
        <v>110</v>
      </c>
      <c r="B1" s="322" t="s">
        <v>111</v>
      </c>
      <c r="C1" s="446" t="s">
        <v>112</v>
      </c>
      <c r="D1" s="447"/>
      <c r="E1" s="448"/>
      <c r="F1" s="449" t="s">
        <v>113</v>
      </c>
      <c r="G1" s="450"/>
      <c r="H1" s="451"/>
      <c r="I1" s="446" t="s">
        <v>114</v>
      </c>
      <c r="J1" s="447"/>
      <c r="K1" s="448"/>
      <c r="L1" s="452" t="s">
        <v>115</v>
      </c>
      <c r="M1" s="452"/>
      <c r="N1" s="453"/>
      <c r="O1" s="51"/>
    </row>
    <row r="2" spans="1:15" s="24" customFormat="1" ht="63" customHeight="1">
      <c r="A2" s="46" t="s">
        <v>116</v>
      </c>
      <c r="B2" s="391" t="s">
        <v>117</v>
      </c>
      <c r="C2" s="397" t="s">
        <v>117</v>
      </c>
      <c r="D2" s="48" t="s">
        <v>118</v>
      </c>
      <c r="E2" s="398" t="s">
        <v>119</v>
      </c>
      <c r="F2" s="405" t="s">
        <v>117</v>
      </c>
      <c r="G2" s="47" t="s">
        <v>118</v>
      </c>
      <c r="H2" s="406" t="s">
        <v>119</v>
      </c>
      <c r="I2" s="397" t="s">
        <v>117</v>
      </c>
      <c r="J2" s="46" t="s">
        <v>118</v>
      </c>
      <c r="K2" s="409" t="s">
        <v>119</v>
      </c>
      <c r="L2" s="394" t="s">
        <v>117</v>
      </c>
      <c r="M2" s="47" t="s">
        <v>118</v>
      </c>
      <c r="N2" s="47" t="s">
        <v>120</v>
      </c>
      <c r="O2" s="47" t="s">
        <v>121</v>
      </c>
    </row>
    <row r="3" spans="1:15" ht="24.95" customHeight="1">
      <c r="A3" s="389"/>
      <c r="B3" s="392">
        <v>0</v>
      </c>
      <c r="C3" s="399">
        <v>0</v>
      </c>
      <c r="D3" s="239">
        <v>0</v>
      </c>
      <c r="E3" s="400" t="str">
        <f>IFERROR(D3/C3,"--")</f>
        <v>--</v>
      </c>
      <c r="F3" s="410">
        <v>0</v>
      </c>
      <c r="G3" s="411">
        <v>0</v>
      </c>
      <c r="H3" s="407" t="str">
        <f>IFERROR(G3/F3,"--")</f>
        <v>--</v>
      </c>
      <c r="I3" s="399">
        <v>0</v>
      </c>
      <c r="J3" s="239">
        <v>0</v>
      </c>
      <c r="K3" s="407" t="str">
        <f>IFERROR(J3/I3,"--")</f>
        <v>--</v>
      </c>
      <c r="L3" s="414">
        <v>0</v>
      </c>
      <c r="M3" s="411">
        <v>0</v>
      </c>
      <c r="N3" s="72" t="str">
        <f>IFERROR(M3/L3,"--")</f>
        <v>--</v>
      </c>
      <c r="O3" s="49">
        <f>M3+G3+D3</f>
        <v>0</v>
      </c>
    </row>
    <row r="4" spans="1:15" ht="24.95" customHeight="1">
      <c r="A4" s="271"/>
      <c r="B4" s="392">
        <v>0</v>
      </c>
      <c r="C4" s="399">
        <v>0</v>
      </c>
      <c r="D4" s="239">
        <v>0</v>
      </c>
      <c r="E4" s="400" t="str">
        <f t="shared" ref="E4:E19" si="0">IFERROR(D4/C4,"--")</f>
        <v>--</v>
      </c>
      <c r="F4" s="410">
        <v>0</v>
      </c>
      <c r="G4" s="411">
        <v>0</v>
      </c>
      <c r="H4" s="407" t="str">
        <f t="shared" ref="H4:H19" si="1">IFERROR(G4/F4,"--")</f>
        <v>--</v>
      </c>
      <c r="I4" s="399">
        <v>0</v>
      </c>
      <c r="J4" s="239">
        <v>0</v>
      </c>
      <c r="K4" s="407" t="str">
        <f t="shared" ref="K4:K13" si="2">IFERROR(J4/I4,"--")</f>
        <v>--</v>
      </c>
      <c r="L4" s="414">
        <v>0</v>
      </c>
      <c r="M4" s="411">
        <v>0</v>
      </c>
      <c r="N4" s="72" t="str">
        <f t="shared" ref="N4:N19" si="3">IFERROR(M4/L4,"--")</f>
        <v>--</v>
      </c>
      <c r="O4" s="49">
        <f t="shared" ref="O4:O19" si="4">M4+G4+D4</f>
        <v>0</v>
      </c>
    </row>
    <row r="5" spans="1:15" ht="24.95" customHeight="1">
      <c r="A5" s="271"/>
      <c r="B5" s="392">
        <v>0</v>
      </c>
      <c r="C5" s="399">
        <v>0</v>
      </c>
      <c r="D5" s="239">
        <v>0</v>
      </c>
      <c r="E5" s="400" t="str">
        <f t="shared" si="0"/>
        <v>--</v>
      </c>
      <c r="F5" s="410">
        <v>0</v>
      </c>
      <c r="G5" s="411">
        <v>0</v>
      </c>
      <c r="H5" s="407" t="str">
        <f t="shared" si="1"/>
        <v>--</v>
      </c>
      <c r="I5" s="399">
        <v>0</v>
      </c>
      <c r="J5" s="239">
        <v>0</v>
      </c>
      <c r="K5" s="407" t="str">
        <f t="shared" si="2"/>
        <v>--</v>
      </c>
      <c r="L5" s="414">
        <v>0</v>
      </c>
      <c r="M5" s="411">
        <v>0</v>
      </c>
      <c r="N5" s="72" t="str">
        <f t="shared" si="3"/>
        <v>--</v>
      </c>
      <c r="O5" s="49">
        <f t="shared" si="4"/>
        <v>0</v>
      </c>
    </row>
    <row r="6" spans="1:15" ht="24.95" customHeight="1">
      <c r="A6" s="271"/>
      <c r="B6" s="392">
        <v>0</v>
      </c>
      <c r="C6" s="399">
        <v>0</v>
      </c>
      <c r="D6" s="239">
        <v>0</v>
      </c>
      <c r="E6" s="400" t="str">
        <f t="shared" si="0"/>
        <v>--</v>
      </c>
      <c r="F6" s="410">
        <v>0</v>
      </c>
      <c r="G6" s="411">
        <v>0</v>
      </c>
      <c r="H6" s="407" t="str">
        <f t="shared" si="1"/>
        <v>--</v>
      </c>
      <c r="I6" s="399">
        <v>0</v>
      </c>
      <c r="J6" s="239">
        <v>0</v>
      </c>
      <c r="K6" s="407" t="str">
        <f t="shared" si="2"/>
        <v>--</v>
      </c>
      <c r="L6" s="414">
        <v>0</v>
      </c>
      <c r="M6" s="411">
        <v>0</v>
      </c>
      <c r="N6" s="72" t="str">
        <f t="shared" si="3"/>
        <v>--</v>
      </c>
      <c r="O6" s="49">
        <f t="shared" si="4"/>
        <v>0</v>
      </c>
    </row>
    <row r="7" spans="1:15" ht="24.95" customHeight="1">
      <c r="A7" s="271"/>
      <c r="B7" s="392">
        <v>0</v>
      </c>
      <c r="C7" s="399">
        <v>0</v>
      </c>
      <c r="D7" s="239">
        <v>0</v>
      </c>
      <c r="E7" s="400" t="str">
        <f t="shared" si="0"/>
        <v>--</v>
      </c>
      <c r="F7" s="410">
        <v>0</v>
      </c>
      <c r="G7" s="411">
        <v>0</v>
      </c>
      <c r="H7" s="407" t="str">
        <f t="shared" si="1"/>
        <v>--</v>
      </c>
      <c r="I7" s="399">
        <v>0</v>
      </c>
      <c r="J7" s="239">
        <v>0</v>
      </c>
      <c r="K7" s="407" t="str">
        <f t="shared" si="2"/>
        <v>--</v>
      </c>
      <c r="L7" s="414">
        <v>0</v>
      </c>
      <c r="M7" s="411">
        <v>0</v>
      </c>
      <c r="N7" s="72" t="str">
        <f t="shared" si="3"/>
        <v>--</v>
      </c>
      <c r="O7" s="49">
        <f t="shared" si="4"/>
        <v>0</v>
      </c>
    </row>
    <row r="8" spans="1:15" ht="24.95" customHeight="1">
      <c r="A8" s="271"/>
      <c r="B8" s="392">
        <v>0</v>
      </c>
      <c r="C8" s="399">
        <v>0</v>
      </c>
      <c r="D8" s="239">
        <v>0</v>
      </c>
      <c r="E8" s="400" t="str">
        <f t="shared" si="0"/>
        <v>--</v>
      </c>
      <c r="F8" s="410">
        <v>0</v>
      </c>
      <c r="G8" s="411">
        <v>0</v>
      </c>
      <c r="H8" s="407" t="str">
        <f t="shared" si="1"/>
        <v>--</v>
      </c>
      <c r="I8" s="399">
        <v>0</v>
      </c>
      <c r="J8" s="239">
        <v>0</v>
      </c>
      <c r="K8" s="407" t="str">
        <f t="shared" si="2"/>
        <v>--</v>
      </c>
      <c r="L8" s="414">
        <v>0</v>
      </c>
      <c r="M8" s="411">
        <v>0</v>
      </c>
      <c r="N8" s="72" t="str">
        <f t="shared" si="3"/>
        <v>--</v>
      </c>
      <c r="O8" s="49">
        <f t="shared" si="4"/>
        <v>0</v>
      </c>
    </row>
    <row r="9" spans="1:15" ht="24.95" customHeight="1">
      <c r="A9" s="271"/>
      <c r="B9" s="392">
        <v>0</v>
      </c>
      <c r="C9" s="399">
        <v>0</v>
      </c>
      <c r="D9" s="239">
        <v>0</v>
      </c>
      <c r="E9" s="400" t="str">
        <f t="shared" si="0"/>
        <v>--</v>
      </c>
      <c r="F9" s="410">
        <v>0</v>
      </c>
      <c r="G9" s="411">
        <v>0</v>
      </c>
      <c r="H9" s="407" t="str">
        <f t="shared" si="1"/>
        <v>--</v>
      </c>
      <c r="I9" s="399">
        <v>0</v>
      </c>
      <c r="J9" s="239">
        <v>0</v>
      </c>
      <c r="K9" s="407" t="str">
        <f t="shared" si="2"/>
        <v>--</v>
      </c>
      <c r="L9" s="414">
        <v>0</v>
      </c>
      <c r="M9" s="411">
        <v>0</v>
      </c>
      <c r="N9" s="72" t="str">
        <f t="shared" si="3"/>
        <v>--</v>
      </c>
      <c r="O9" s="49">
        <f t="shared" si="4"/>
        <v>0</v>
      </c>
    </row>
    <row r="10" spans="1:15" ht="24.95" customHeight="1">
      <c r="A10" s="271"/>
      <c r="B10" s="392">
        <v>0</v>
      </c>
      <c r="C10" s="399">
        <v>0</v>
      </c>
      <c r="D10" s="239">
        <v>0</v>
      </c>
      <c r="E10" s="400" t="str">
        <f t="shared" si="0"/>
        <v>--</v>
      </c>
      <c r="F10" s="410">
        <v>0</v>
      </c>
      <c r="G10" s="411">
        <v>0</v>
      </c>
      <c r="H10" s="407" t="str">
        <f t="shared" si="1"/>
        <v>--</v>
      </c>
      <c r="I10" s="399">
        <v>0</v>
      </c>
      <c r="J10" s="239">
        <v>0</v>
      </c>
      <c r="K10" s="407" t="str">
        <f t="shared" si="2"/>
        <v>--</v>
      </c>
      <c r="L10" s="414">
        <v>0</v>
      </c>
      <c r="M10" s="411">
        <v>0</v>
      </c>
      <c r="N10" s="72" t="str">
        <f t="shared" si="3"/>
        <v>--</v>
      </c>
      <c r="O10" s="49">
        <f t="shared" si="4"/>
        <v>0</v>
      </c>
    </row>
    <row r="11" spans="1:15" ht="24.95" customHeight="1">
      <c r="A11" s="271"/>
      <c r="B11" s="392">
        <v>0</v>
      </c>
      <c r="C11" s="399">
        <v>0</v>
      </c>
      <c r="D11" s="239">
        <v>0</v>
      </c>
      <c r="E11" s="400" t="str">
        <f t="shared" si="0"/>
        <v>--</v>
      </c>
      <c r="F11" s="410">
        <v>0</v>
      </c>
      <c r="G11" s="411">
        <v>0</v>
      </c>
      <c r="H11" s="407" t="str">
        <f t="shared" si="1"/>
        <v>--</v>
      </c>
      <c r="I11" s="399">
        <v>0</v>
      </c>
      <c r="J11" s="239">
        <v>0</v>
      </c>
      <c r="K11" s="407" t="str">
        <f t="shared" si="2"/>
        <v>--</v>
      </c>
      <c r="L11" s="414">
        <v>0</v>
      </c>
      <c r="M11" s="411">
        <v>0</v>
      </c>
      <c r="N11" s="72" t="str">
        <f t="shared" si="3"/>
        <v>--</v>
      </c>
      <c r="O11" s="49">
        <f t="shared" si="4"/>
        <v>0</v>
      </c>
    </row>
    <row r="12" spans="1:15" ht="24.95" customHeight="1">
      <c r="A12" s="390"/>
      <c r="B12" s="392">
        <v>0</v>
      </c>
      <c r="C12" s="399">
        <v>0</v>
      </c>
      <c r="D12" s="239">
        <v>0</v>
      </c>
      <c r="E12" s="400" t="str">
        <f t="shared" si="0"/>
        <v>--</v>
      </c>
      <c r="F12" s="410">
        <v>0</v>
      </c>
      <c r="G12" s="411">
        <v>0</v>
      </c>
      <c r="H12" s="407" t="str">
        <f t="shared" si="1"/>
        <v>--</v>
      </c>
      <c r="I12" s="399">
        <v>0</v>
      </c>
      <c r="J12" s="239">
        <v>0</v>
      </c>
      <c r="K12" s="407" t="str">
        <f t="shared" si="2"/>
        <v>--</v>
      </c>
      <c r="L12" s="414">
        <v>0</v>
      </c>
      <c r="M12" s="411">
        <v>0</v>
      </c>
      <c r="N12" s="72" t="str">
        <f t="shared" si="3"/>
        <v>--</v>
      </c>
      <c r="O12" s="49">
        <f t="shared" si="4"/>
        <v>0</v>
      </c>
    </row>
    <row r="13" spans="1:15" ht="24.95" customHeight="1">
      <c r="A13" s="271"/>
      <c r="B13" s="392">
        <v>0</v>
      </c>
      <c r="C13" s="399">
        <v>0</v>
      </c>
      <c r="D13" s="239">
        <v>0</v>
      </c>
      <c r="E13" s="400" t="str">
        <f t="shared" si="0"/>
        <v>--</v>
      </c>
      <c r="F13" s="410">
        <v>0</v>
      </c>
      <c r="G13" s="411">
        <v>0</v>
      </c>
      <c r="H13" s="407" t="str">
        <f t="shared" si="1"/>
        <v>--</v>
      </c>
      <c r="I13" s="399">
        <v>0</v>
      </c>
      <c r="J13" s="239">
        <v>0</v>
      </c>
      <c r="K13" s="407" t="str">
        <f t="shared" si="2"/>
        <v>--</v>
      </c>
      <c r="L13" s="414">
        <v>0</v>
      </c>
      <c r="M13" s="411">
        <v>0</v>
      </c>
      <c r="N13" s="72" t="str">
        <f t="shared" si="3"/>
        <v>--</v>
      </c>
      <c r="O13" s="49">
        <f t="shared" si="4"/>
        <v>0</v>
      </c>
    </row>
    <row r="14" spans="1:15" ht="24.95" customHeight="1">
      <c r="A14" s="271"/>
      <c r="B14" s="392">
        <v>0</v>
      </c>
      <c r="C14" s="399">
        <v>0</v>
      </c>
      <c r="D14" s="239">
        <v>0</v>
      </c>
      <c r="E14" s="400" t="str">
        <f t="shared" ref="E14" si="5">IFERROR(D14/C14,"--")</f>
        <v>--</v>
      </c>
      <c r="F14" s="410">
        <v>0</v>
      </c>
      <c r="G14" s="411">
        <v>0</v>
      </c>
      <c r="H14" s="407" t="str">
        <f t="shared" ref="H14" si="6">IFERROR(G14/F14,"--")</f>
        <v>--</v>
      </c>
      <c r="I14" s="399">
        <v>0</v>
      </c>
      <c r="J14" s="239">
        <v>0</v>
      </c>
      <c r="K14" s="407" t="str">
        <f t="shared" ref="K14" si="7">IFERROR(J14/I14,"--")</f>
        <v>--</v>
      </c>
      <c r="L14" s="414">
        <v>0</v>
      </c>
      <c r="M14" s="411">
        <v>0</v>
      </c>
      <c r="N14" s="72" t="str">
        <f t="shared" si="3"/>
        <v>--</v>
      </c>
      <c r="O14" s="49">
        <f t="shared" si="4"/>
        <v>0</v>
      </c>
    </row>
    <row r="15" spans="1:15" ht="24.95" customHeight="1">
      <c r="A15" s="271"/>
      <c r="B15" s="392">
        <v>0</v>
      </c>
      <c r="C15" s="399">
        <v>0</v>
      </c>
      <c r="D15" s="239">
        <v>0</v>
      </c>
      <c r="E15" s="400" t="str">
        <f t="shared" si="0"/>
        <v>--</v>
      </c>
      <c r="F15" s="410">
        <v>0</v>
      </c>
      <c r="G15" s="411">
        <v>0</v>
      </c>
      <c r="H15" s="407" t="str">
        <f t="shared" si="1"/>
        <v>--</v>
      </c>
      <c r="I15" s="399">
        <v>0</v>
      </c>
      <c r="J15" s="239">
        <v>0</v>
      </c>
      <c r="K15" s="407" t="str">
        <f t="shared" ref="K15:K19" si="8">IFERROR(J15/I15,"--")</f>
        <v>--</v>
      </c>
      <c r="L15" s="414">
        <v>0</v>
      </c>
      <c r="M15" s="411">
        <v>0</v>
      </c>
      <c r="N15" s="72" t="str">
        <f t="shared" si="3"/>
        <v>--</v>
      </c>
      <c r="O15" s="49">
        <f t="shared" si="4"/>
        <v>0</v>
      </c>
    </row>
    <row r="16" spans="1:15" ht="24.95" customHeight="1">
      <c r="A16" s="271"/>
      <c r="B16" s="392">
        <v>0</v>
      </c>
      <c r="C16" s="399">
        <v>0</v>
      </c>
      <c r="D16" s="239">
        <v>0</v>
      </c>
      <c r="E16" s="400" t="str">
        <f t="shared" si="0"/>
        <v>--</v>
      </c>
      <c r="F16" s="410">
        <v>0</v>
      </c>
      <c r="G16" s="411">
        <v>0</v>
      </c>
      <c r="H16" s="407" t="str">
        <f t="shared" si="1"/>
        <v>--</v>
      </c>
      <c r="I16" s="399">
        <v>0</v>
      </c>
      <c r="J16" s="239">
        <v>0</v>
      </c>
      <c r="K16" s="407" t="str">
        <f t="shared" si="8"/>
        <v>--</v>
      </c>
      <c r="L16" s="414">
        <v>0</v>
      </c>
      <c r="M16" s="411">
        <v>0</v>
      </c>
      <c r="N16" s="72" t="str">
        <f t="shared" si="3"/>
        <v>--</v>
      </c>
      <c r="O16" s="49">
        <f t="shared" si="4"/>
        <v>0</v>
      </c>
    </row>
    <row r="17" spans="1:15" ht="24.95" customHeight="1">
      <c r="A17" s="240"/>
      <c r="B17" s="392">
        <v>0</v>
      </c>
      <c r="C17" s="399">
        <v>0</v>
      </c>
      <c r="D17" s="239">
        <v>0</v>
      </c>
      <c r="E17" s="400" t="str">
        <f t="shared" si="0"/>
        <v>--</v>
      </c>
      <c r="F17" s="410">
        <v>0</v>
      </c>
      <c r="G17" s="411">
        <v>0</v>
      </c>
      <c r="H17" s="407" t="str">
        <f t="shared" si="1"/>
        <v>--</v>
      </c>
      <c r="I17" s="399">
        <v>0</v>
      </c>
      <c r="J17" s="239">
        <v>0</v>
      </c>
      <c r="K17" s="407" t="str">
        <f t="shared" si="8"/>
        <v>--</v>
      </c>
      <c r="L17" s="414">
        <v>0</v>
      </c>
      <c r="M17" s="411">
        <v>0</v>
      </c>
      <c r="N17" s="72" t="str">
        <f t="shared" si="3"/>
        <v>--</v>
      </c>
      <c r="O17" s="49">
        <f t="shared" si="4"/>
        <v>0</v>
      </c>
    </row>
    <row r="18" spans="1:15" ht="24.95" customHeight="1">
      <c r="A18" s="240"/>
      <c r="B18" s="392">
        <v>0</v>
      </c>
      <c r="C18" s="399">
        <v>0</v>
      </c>
      <c r="D18" s="239">
        <v>0</v>
      </c>
      <c r="E18" s="400" t="str">
        <f t="shared" si="0"/>
        <v>--</v>
      </c>
      <c r="F18" s="410">
        <v>0</v>
      </c>
      <c r="G18" s="411">
        <v>0</v>
      </c>
      <c r="H18" s="407" t="str">
        <f t="shared" si="1"/>
        <v>--</v>
      </c>
      <c r="I18" s="399">
        <v>0</v>
      </c>
      <c r="J18" s="239">
        <v>0</v>
      </c>
      <c r="K18" s="407" t="str">
        <f t="shared" si="8"/>
        <v>--</v>
      </c>
      <c r="L18" s="414">
        <v>0</v>
      </c>
      <c r="M18" s="411">
        <v>0</v>
      </c>
      <c r="N18" s="72" t="str">
        <f t="shared" si="3"/>
        <v>--</v>
      </c>
      <c r="O18" s="49">
        <f t="shared" si="4"/>
        <v>0</v>
      </c>
    </row>
    <row r="19" spans="1:15" ht="24.95" customHeight="1">
      <c r="A19" s="241"/>
      <c r="B19" s="392">
        <v>0</v>
      </c>
      <c r="C19" s="399">
        <v>0</v>
      </c>
      <c r="D19" s="239">
        <v>0</v>
      </c>
      <c r="E19" s="400" t="str">
        <f t="shared" si="0"/>
        <v>--</v>
      </c>
      <c r="F19" s="410">
        <v>0</v>
      </c>
      <c r="G19" s="411">
        <v>0</v>
      </c>
      <c r="H19" s="407" t="str">
        <f t="shared" si="1"/>
        <v>--</v>
      </c>
      <c r="I19" s="399">
        <v>0</v>
      </c>
      <c r="J19" s="239">
        <v>0</v>
      </c>
      <c r="K19" s="407" t="str">
        <f t="shared" si="8"/>
        <v>--</v>
      </c>
      <c r="L19" s="414">
        <v>0</v>
      </c>
      <c r="M19" s="411">
        <v>0</v>
      </c>
      <c r="N19" s="72" t="str">
        <f t="shared" si="3"/>
        <v>--</v>
      </c>
      <c r="O19" s="49">
        <f t="shared" si="4"/>
        <v>0</v>
      </c>
    </row>
    <row r="20" spans="1:15" ht="24.95" customHeight="1" thickBot="1">
      <c r="A20" s="242" t="s">
        <v>109</v>
      </c>
      <c r="B20" s="393">
        <f>SUM(B3:B19)</f>
        <v>0</v>
      </c>
      <c r="C20" s="401">
        <f>SUM(C3:C19)</f>
        <v>0</v>
      </c>
      <c r="D20" s="402">
        <f>SUM(D3:D19)</f>
        <v>0</v>
      </c>
      <c r="E20" s="403"/>
      <c r="F20" s="412">
        <f>SUM(F3:F19)</f>
        <v>0</v>
      </c>
      <c r="G20" s="413">
        <f>SUM(G3:G19)</f>
        <v>0</v>
      </c>
      <c r="H20" s="408"/>
      <c r="I20" s="401">
        <f>SUM(I3:I19)</f>
        <v>0</v>
      </c>
      <c r="J20" s="402">
        <f>SUM(J3:J19)</f>
        <v>0</v>
      </c>
      <c r="K20" s="408"/>
      <c r="L20" s="415">
        <f>SUM(L3:L19)</f>
        <v>0</v>
      </c>
      <c r="M20" s="416">
        <f>SUM(M3:M19)</f>
        <v>0</v>
      </c>
      <c r="N20" s="243"/>
      <c r="O20" s="244">
        <f>SUM(O3:O19)</f>
        <v>0</v>
      </c>
    </row>
    <row r="21" spans="1:15" ht="20.25">
      <c r="A21" s="42"/>
      <c r="B21" s="43"/>
      <c r="C21" s="395"/>
      <c r="D21" s="396"/>
      <c r="E21" s="396"/>
      <c r="F21" s="404"/>
      <c r="G21" s="396"/>
      <c r="H21" s="396"/>
      <c r="I21" s="396"/>
      <c r="J21" s="396"/>
      <c r="K21" s="396"/>
      <c r="L21" s="44"/>
      <c r="M21" s="45"/>
      <c r="N21" s="45"/>
      <c r="O21" s="45"/>
    </row>
    <row r="22" spans="1:15" ht="33.75" customHeight="1">
      <c r="A22" s="454"/>
      <c r="B22" s="455"/>
      <c r="C22" s="455"/>
      <c r="D22" s="455"/>
      <c r="E22" s="455"/>
      <c r="F22" s="455"/>
      <c r="G22" s="455"/>
      <c r="H22" s="455"/>
      <c r="I22" s="455"/>
      <c r="J22" s="455"/>
      <c r="K22" s="455"/>
      <c r="L22" s="455"/>
      <c r="M22" s="455"/>
      <c r="N22" s="455"/>
      <c r="O22" s="455"/>
    </row>
    <row r="23" spans="1:15">
      <c r="A23" s="39"/>
      <c r="B23" s="40"/>
      <c r="C23" s="40"/>
      <c r="D23" s="40"/>
    </row>
    <row r="24" spans="1:15">
      <c r="A24" s="39"/>
      <c r="B24" s="40"/>
      <c r="C24" s="40"/>
      <c r="D24" s="40"/>
    </row>
    <row r="25" spans="1:15">
      <c r="A25" s="39"/>
      <c r="B25" s="40"/>
      <c r="C25" s="40"/>
      <c r="D25" s="40"/>
    </row>
    <row r="26" spans="1:15">
      <c r="A26" s="39"/>
      <c r="B26" s="40"/>
      <c r="C26" s="40"/>
      <c r="D26" s="40"/>
    </row>
    <row r="27" spans="1:15">
      <c r="A27" s="39"/>
      <c r="B27" s="40"/>
      <c r="C27" s="40"/>
      <c r="D27" s="40"/>
    </row>
    <row r="28" spans="1:15">
      <c r="A28" s="39"/>
      <c r="B28" s="40"/>
      <c r="C28" s="40"/>
      <c r="D28" s="40"/>
    </row>
    <row r="29" spans="1:15" s="23" customFormat="1">
      <c r="B29" s="41"/>
      <c r="C29" s="41"/>
      <c r="D29" s="41"/>
    </row>
    <row r="30" spans="1:15">
      <c r="A30" s="39"/>
      <c r="B30" s="40"/>
      <c r="C30" s="40"/>
      <c r="D30" s="40"/>
    </row>
    <row r="31" spans="1:15">
      <c r="A31" s="39"/>
      <c r="B31" s="40"/>
      <c r="C31" s="40"/>
      <c r="D31" s="40"/>
    </row>
    <row r="32" spans="1:15">
      <c r="A32" s="39"/>
      <c r="B32" s="40"/>
      <c r="C32" s="40"/>
      <c r="D32" s="40"/>
    </row>
    <row r="33" spans="1:4">
      <c r="A33" s="39"/>
      <c r="B33" s="40"/>
      <c r="C33" s="40"/>
      <c r="D33" s="40"/>
    </row>
    <row r="34" spans="1:4" s="23" customFormat="1">
      <c r="B34" s="41"/>
      <c r="C34" s="41"/>
      <c r="D34" s="41"/>
    </row>
    <row r="35" spans="1:4" s="23" customFormat="1">
      <c r="B35" s="41"/>
      <c r="C35" s="41"/>
      <c r="D35" s="41"/>
    </row>
    <row r="36" spans="1:4" s="23" customFormat="1">
      <c r="B36" s="41"/>
      <c r="C36" s="41"/>
      <c r="D36" s="41"/>
    </row>
    <row r="37" spans="1:4">
      <c r="A37" s="23"/>
    </row>
  </sheetData>
  <sheetProtection algorithmName="SHA-512" hashValue="Fw1tvCc3XGysR075Su7llAV7CNoqL7UoVyfVbb8QbiwIbtT4NQkPR+bZBMztI7v7NBHNmAR6qie5g7dOhVdxXA==" saltValue="2monNv46aUKcji/BEZW+EQ==" spinCount="100000" sheet="1" objects="1" scenarios="1" insertRows="0" selectLockedCells="1"/>
  <mergeCells count="5">
    <mergeCell ref="C1:E1"/>
    <mergeCell ref="F1:H1"/>
    <mergeCell ref="L1:N1"/>
    <mergeCell ref="A22:O22"/>
    <mergeCell ref="I1:K1"/>
  </mergeCells>
  <pageMargins left="0.7" right="0.7" top="1.5" bottom="0.75" header="0.8" footer="0.3"/>
  <pageSetup scale="39" fitToHeight="0" orientation="landscape" r:id="rId1"/>
  <headerFooter scaleWithDoc="0">
    <oddHeader>&amp;L&amp;KFF0000[Enter name of college/university] 
[Enter name of project]&amp;C&amp;"Arial,Bold"&amp;9Minnesota State
2024 CAPITAL BUDGET REQUEST
For this sheet, use full dollars (not thousands)&amp;R&amp;"Arial,Bold"Construction Costs</oddHeader>
    <oddFooter>&amp;C&amp;F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J31"/>
  <sheetViews>
    <sheetView showGridLines="0" view="pageLayout" zoomScale="115" zoomScaleNormal="85" zoomScaleSheetLayoutView="115" zoomScalePageLayoutView="115" workbookViewId="0">
      <selection activeCell="A22" sqref="A22:F25"/>
    </sheetView>
  </sheetViews>
  <sheetFormatPr defaultColWidth="4.28515625" defaultRowHeight="12.75"/>
  <cols>
    <col min="1" max="1" width="52.5703125" style="7" bestFit="1" customWidth="1"/>
    <col min="2" max="6" width="11" style="7" customWidth="1"/>
    <col min="7" max="7" width="14.42578125" style="7" customWidth="1"/>
    <col min="8" max="8" width="13.5703125" style="7" customWidth="1"/>
    <col min="9" max="16384" width="4.28515625" style="7"/>
  </cols>
  <sheetData>
    <row r="1" spans="1:10">
      <c r="A1" s="462" t="s">
        <v>96</v>
      </c>
      <c r="B1" s="464" t="s">
        <v>97</v>
      </c>
      <c r="C1" s="466" t="s">
        <v>98</v>
      </c>
      <c r="D1" s="467"/>
      <c r="E1" s="467"/>
      <c r="F1" s="468"/>
      <c r="G1" s="52"/>
      <c r="H1" s="52"/>
    </row>
    <row r="2" spans="1:10" ht="12.75" customHeight="1">
      <c r="A2" s="463"/>
      <c r="B2" s="465"/>
      <c r="C2" s="251" t="s">
        <v>99</v>
      </c>
      <c r="D2" s="251" t="s">
        <v>143</v>
      </c>
      <c r="E2" s="251" t="s">
        <v>206</v>
      </c>
      <c r="F2" s="251" t="s">
        <v>207</v>
      </c>
      <c r="G2" s="53"/>
      <c r="H2" s="53"/>
    </row>
    <row r="3" spans="1:10" ht="12.75" customHeight="1">
      <c r="A3" s="270" t="s">
        <v>211</v>
      </c>
      <c r="B3" s="54"/>
      <c r="C3" s="54"/>
      <c r="D3" s="54"/>
      <c r="E3" s="54"/>
      <c r="F3" s="54"/>
      <c r="G3" s="53"/>
      <c r="H3" s="53"/>
    </row>
    <row r="4" spans="1:10" ht="12.75" customHeight="1">
      <c r="A4" s="270" t="s">
        <v>208</v>
      </c>
      <c r="B4" s="54"/>
      <c r="C4" s="54"/>
      <c r="D4" s="54"/>
      <c r="E4" s="54"/>
      <c r="F4" s="54"/>
      <c r="G4" s="53"/>
      <c r="H4" s="53"/>
    </row>
    <row r="5" spans="1:10" ht="18" customHeight="1">
      <c r="A5" s="469" t="s">
        <v>100</v>
      </c>
      <c r="B5" s="470"/>
      <c r="C5" s="470"/>
      <c r="D5" s="470"/>
      <c r="E5" s="470"/>
      <c r="F5" s="471"/>
      <c r="G5" s="53"/>
      <c r="H5" s="53"/>
    </row>
    <row r="6" spans="1:10">
      <c r="A6" s="249" t="s">
        <v>101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3"/>
      <c r="H6" s="53"/>
      <c r="J6" s="6"/>
    </row>
    <row r="7" spans="1:10" ht="14.25" customHeight="1">
      <c r="A7" s="249" t="s">
        <v>102</v>
      </c>
      <c r="B7" s="54">
        <v>0</v>
      </c>
      <c r="C7" s="54">
        <v>0</v>
      </c>
      <c r="D7" s="54">
        <v>0</v>
      </c>
      <c r="E7" s="54">
        <v>0</v>
      </c>
      <c r="F7" s="54">
        <v>0</v>
      </c>
      <c r="G7" s="53"/>
      <c r="H7" s="53"/>
      <c r="J7" s="6"/>
    </row>
    <row r="8" spans="1:10">
      <c r="A8" s="249" t="s">
        <v>103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3"/>
      <c r="H8" s="53"/>
      <c r="J8" s="6"/>
    </row>
    <row r="9" spans="1:10">
      <c r="A9" s="249" t="s">
        <v>104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2"/>
      <c r="H9" s="52"/>
    </row>
    <row r="10" spans="1:10">
      <c r="A10" s="249" t="s">
        <v>105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2"/>
      <c r="H10" s="52"/>
    </row>
    <row r="11" spans="1:10">
      <c r="A11" s="472" t="s">
        <v>106</v>
      </c>
      <c r="B11" s="473"/>
      <c r="C11" s="473"/>
      <c r="D11" s="473"/>
      <c r="E11" s="473"/>
      <c r="F11" s="474"/>
      <c r="G11" s="52"/>
      <c r="H11" s="52"/>
    </row>
    <row r="12" spans="1:10" ht="12.75" customHeight="1">
      <c r="A12" s="249" t="s">
        <v>107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3"/>
      <c r="H12" s="53"/>
    </row>
    <row r="13" spans="1:10" ht="15" customHeight="1">
      <c r="A13" s="249" t="s">
        <v>213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3"/>
      <c r="H13" s="53"/>
    </row>
    <row r="14" spans="1:10">
      <c r="A14" s="55" t="s">
        <v>108</v>
      </c>
      <c r="B14" s="56">
        <f>SUM(B3:B13)</f>
        <v>0</v>
      </c>
      <c r="C14" s="56">
        <f t="shared" ref="C14:F14" si="0">SUM(C3:C13)</f>
        <v>0</v>
      </c>
      <c r="D14" s="56">
        <f t="shared" si="0"/>
        <v>0</v>
      </c>
      <c r="E14" s="56">
        <f t="shared" si="0"/>
        <v>0</v>
      </c>
      <c r="F14" s="56">
        <f t="shared" si="0"/>
        <v>0</v>
      </c>
      <c r="G14" s="52"/>
      <c r="H14" s="52"/>
    </row>
    <row r="15" spans="1:10">
      <c r="A15" s="249" t="s">
        <v>136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2"/>
      <c r="H15" s="52"/>
    </row>
    <row r="16" spans="1:10">
      <c r="A16" s="55" t="s">
        <v>109</v>
      </c>
      <c r="B16" s="56">
        <f>B14-B15</f>
        <v>0</v>
      </c>
      <c r="C16" s="56">
        <f>C14-C15</f>
        <v>0</v>
      </c>
      <c r="D16" s="56">
        <f>D14-D15</f>
        <v>0</v>
      </c>
      <c r="E16" s="56">
        <f>E14-E15</f>
        <v>0</v>
      </c>
      <c r="F16" s="56">
        <f>F14-F15</f>
        <v>0</v>
      </c>
      <c r="G16" s="9"/>
      <c r="H16" s="9"/>
    </row>
    <row r="17" spans="1:8" ht="12.75" customHeight="1">
      <c r="A17" s="250" t="s">
        <v>209</v>
      </c>
      <c r="B17" s="460"/>
      <c r="C17" s="57">
        <f>C16-B16</f>
        <v>0</v>
      </c>
      <c r="D17" s="57">
        <f>D16-C16</f>
        <v>0</v>
      </c>
      <c r="E17" s="57">
        <f>E16-D16</f>
        <v>0</v>
      </c>
      <c r="F17" s="57">
        <f>F16-E16</f>
        <v>0</v>
      </c>
      <c r="G17" s="9"/>
      <c r="H17" s="9"/>
    </row>
    <row r="18" spans="1:8">
      <c r="A18" s="250" t="s">
        <v>210</v>
      </c>
      <c r="B18" s="461"/>
      <c r="C18" s="54">
        <v>0</v>
      </c>
      <c r="D18" s="54">
        <v>0</v>
      </c>
      <c r="E18" s="54">
        <v>0</v>
      </c>
      <c r="F18" s="54">
        <v>0</v>
      </c>
      <c r="G18" s="53"/>
      <c r="H18" s="53"/>
    </row>
    <row r="19" spans="1:8" ht="12.75" customHeight="1">
      <c r="G19" s="53"/>
      <c r="H19" s="53"/>
    </row>
    <row r="20" spans="1:8" ht="46.5" customHeight="1">
      <c r="A20" s="457" t="s">
        <v>221</v>
      </c>
      <c r="B20" s="458"/>
      <c r="C20" s="458"/>
      <c r="D20" s="458"/>
      <c r="E20" s="458"/>
      <c r="F20" s="459"/>
      <c r="G20" s="53"/>
      <c r="H20" s="53"/>
    </row>
    <row r="21" spans="1:8" ht="12.75" customHeight="1">
      <c r="A21" s="58"/>
      <c r="B21" s="58"/>
      <c r="C21" s="58"/>
      <c r="D21" s="58"/>
      <c r="E21" s="58"/>
      <c r="F21" s="59"/>
      <c r="G21" s="53"/>
      <c r="H21" s="53"/>
    </row>
    <row r="22" spans="1:8">
      <c r="A22" s="456" t="s">
        <v>212</v>
      </c>
      <c r="B22" s="456"/>
      <c r="C22" s="456"/>
      <c r="D22" s="456"/>
      <c r="E22" s="456"/>
      <c r="F22" s="456"/>
      <c r="G22" s="53"/>
      <c r="H22" s="53"/>
    </row>
    <row r="23" spans="1:8" ht="12.75" customHeight="1">
      <c r="A23" s="456"/>
      <c r="B23" s="456"/>
      <c r="C23" s="456"/>
      <c r="D23" s="456"/>
      <c r="E23" s="456"/>
      <c r="F23" s="456"/>
      <c r="G23" s="52"/>
      <c r="H23" s="52"/>
    </row>
    <row r="24" spans="1:8" ht="13.15" customHeight="1">
      <c r="A24" s="456"/>
      <c r="B24" s="456"/>
      <c r="C24" s="456"/>
      <c r="D24" s="456"/>
      <c r="E24" s="456"/>
      <c r="F24" s="456"/>
    </row>
    <row r="25" spans="1:8">
      <c r="A25" s="456"/>
      <c r="B25" s="456"/>
      <c r="C25" s="456"/>
      <c r="D25" s="456"/>
      <c r="E25" s="456"/>
      <c r="F25" s="456"/>
    </row>
    <row r="28" spans="1:8">
      <c r="G28" s="53"/>
      <c r="H28" s="53"/>
    </row>
    <row r="29" spans="1:8">
      <c r="G29" s="53"/>
      <c r="H29" s="53"/>
    </row>
    <row r="30" spans="1:8" ht="15.95" customHeight="1"/>
    <row r="31" spans="1:8" ht="15.95" customHeight="1"/>
  </sheetData>
  <sheetProtection algorithmName="SHA-512" hashValue="Dy4X+OZfhuHeq+7s+j9gnn9EwTxuSTpQ5GGDmODwiVvlYx5Aqq9iOoEn+e91W3DDOKBEw8s29ka/J3GKUo3G+w==" saltValue="hLoJgGLXeXKUL4wVB8Sg/A==" spinCount="100000" sheet="1" selectLockedCells="1"/>
  <mergeCells count="8">
    <mergeCell ref="A22:F25"/>
    <mergeCell ref="A20:F20"/>
    <mergeCell ref="B17:B18"/>
    <mergeCell ref="A1:A2"/>
    <mergeCell ref="B1:B2"/>
    <mergeCell ref="C1:F1"/>
    <mergeCell ref="A5:F5"/>
    <mergeCell ref="A11:F11"/>
  </mergeCells>
  <printOptions horizontalCentered="1"/>
  <pageMargins left="0.25" right="0.25" top="1" bottom="0.75" header="0.3" footer="0.3"/>
  <pageSetup scale="96" orientation="portrait" verticalDpi="96" r:id="rId1"/>
  <headerFooter>
    <oddHeader>&amp;L&amp;"Arial,Bold"&amp;KFF0000[Enter name of college/university] 
[Enter name of project]&amp;C&amp;"Arial,Bold"&amp;9Minnesota State 2024 CAPITAL BUDGET REQUEST&amp;R&amp;"Arial,Bold"&amp;9&amp;A</oddHeader>
    <oddFooter>&amp;C&amp;F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J18"/>
  <sheetViews>
    <sheetView showGridLines="0" view="pageLayout" zoomScale="115" zoomScaleNormal="115" zoomScaleSheetLayoutView="115" zoomScalePageLayoutView="115" workbookViewId="0">
      <selection activeCell="B9" sqref="B9"/>
    </sheetView>
  </sheetViews>
  <sheetFormatPr defaultColWidth="4.28515625" defaultRowHeight="12.75"/>
  <cols>
    <col min="1" max="1" width="52.5703125" style="7" bestFit="1" customWidth="1"/>
    <col min="2" max="6" width="11" style="7" customWidth="1"/>
    <col min="7" max="7" width="14.42578125" style="7" customWidth="1"/>
    <col min="8" max="8" width="13.5703125" style="7" customWidth="1"/>
    <col min="9" max="16384" width="4.28515625" style="7"/>
  </cols>
  <sheetData>
    <row r="1" spans="1:10" ht="18" customHeight="1" thickTop="1" thickBot="1">
      <c r="A1" s="480" t="s">
        <v>225</v>
      </c>
      <c r="B1" s="477" t="s">
        <v>124</v>
      </c>
      <c r="C1" s="478"/>
      <c r="D1" s="478"/>
      <c r="E1" s="478"/>
      <c r="F1" s="479"/>
    </row>
    <row r="2" spans="1:10" ht="12.75" customHeight="1">
      <c r="A2" s="481"/>
      <c r="B2" s="483" t="s">
        <v>224</v>
      </c>
      <c r="C2" s="485" t="s">
        <v>223</v>
      </c>
      <c r="D2" s="485"/>
      <c r="E2" s="485"/>
      <c r="F2" s="486"/>
      <c r="G2" s="52"/>
      <c r="H2" s="52"/>
    </row>
    <row r="3" spans="1:10" ht="12.75" customHeight="1" thickBot="1">
      <c r="A3" s="481"/>
      <c r="B3" s="484"/>
      <c r="C3" s="253" t="s">
        <v>216</v>
      </c>
      <c r="D3" s="253" t="s">
        <v>217</v>
      </c>
      <c r="E3" s="253" t="s">
        <v>218</v>
      </c>
      <c r="F3" s="254" t="s">
        <v>219</v>
      </c>
      <c r="G3" s="53"/>
      <c r="H3" s="53"/>
    </row>
    <row r="4" spans="1:10">
      <c r="A4" s="252" t="s">
        <v>185</v>
      </c>
      <c r="B4" s="79">
        <v>0</v>
      </c>
      <c r="C4" s="80">
        <v>0</v>
      </c>
      <c r="D4" s="80">
        <v>0</v>
      </c>
      <c r="E4" s="80">
        <v>0</v>
      </c>
      <c r="F4" s="81">
        <v>0</v>
      </c>
      <c r="G4" s="53"/>
      <c r="H4" s="53"/>
      <c r="J4" s="6"/>
    </row>
    <row r="5" spans="1:10" ht="14.25" customHeight="1">
      <c r="A5" s="274" t="s">
        <v>141</v>
      </c>
      <c r="B5" s="342">
        <v>0</v>
      </c>
      <c r="C5" s="343">
        <v>0</v>
      </c>
      <c r="D5" s="343">
        <v>0</v>
      </c>
      <c r="E5" s="343">
        <v>0</v>
      </c>
      <c r="F5" s="344">
        <v>0</v>
      </c>
      <c r="G5" s="53"/>
      <c r="H5" s="53"/>
      <c r="J5" s="6"/>
    </row>
    <row r="6" spans="1:10" ht="14.25" customHeight="1">
      <c r="A6" s="274" t="s">
        <v>222</v>
      </c>
      <c r="B6" s="419">
        <v>0</v>
      </c>
      <c r="C6" s="419">
        <v>0</v>
      </c>
      <c r="D6" s="419">
        <v>0</v>
      </c>
      <c r="E6" s="419">
        <v>0</v>
      </c>
      <c r="F6" s="419">
        <v>0</v>
      </c>
      <c r="G6" s="53"/>
      <c r="H6" s="53"/>
      <c r="J6" s="6"/>
    </row>
    <row r="7" spans="1:10" ht="12.75" customHeight="1" thickBot="1">
      <c r="A7" s="418" t="s">
        <v>233</v>
      </c>
      <c r="B7" s="422">
        <v>0</v>
      </c>
      <c r="C7" s="423">
        <v>0</v>
      </c>
      <c r="D7" s="420"/>
      <c r="E7" s="420"/>
      <c r="F7" s="421"/>
      <c r="G7" s="53"/>
      <c r="H7" s="53"/>
      <c r="J7" s="6"/>
    </row>
    <row r="8" spans="1:10" ht="12.75" customHeight="1" thickTop="1">
      <c r="A8" s="417"/>
      <c r="B8" s="482" t="s">
        <v>123</v>
      </c>
      <c r="C8" s="482"/>
      <c r="D8" s="482"/>
      <c r="E8" s="482"/>
      <c r="F8" s="482"/>
      <c r="G8" s="53"/>
      <c r="H8" s="53"/>
    </row>
    <row r="9" spans="1:10" ht="13.5" thickBot="1">
      <c r="B9" s="92"/>
      <c r="C9" s="92"/>
      <c r="D9" s="92"/>
      <c r="E9" s="92"/>
      <c r="F9" s="93"/>
      <c r="G9" s="53"/>
      <c r="H9" s="53"/>
    </row>
    <row r="10" spans="1:10" ht="54" customHeight="1" thickBot="1">
      <c r="A10" s="120" t="s">
        <v>186</v>
      </c>
      <c r="B10" s="475" t="s">
        <v>220</v>
      </c>
      <c r="C10" s="475"/>
      <c r="D10" s="475"/>
      <c r="E10" s="475"/>
      <c r="F10" s="476"/>
      <c r="G10" s="52"/>
      <c r="H10" s="52"/>
    </row>
    <row r="11" spans="1:10" ht="13.15" customHeight="1"/>
    <row r="15" spans="1:10">
      <c r="G15" s="53"/>
      <c r="H15" s="53"/>
    </row>
    <row r="16" spans="1:10">
      <c r="G16" s="53"/>
      <c r="H16" s="53"/>
    </row>
    <row r="17" ht="15.95" customHeight="1"/>
    <row r="18" ht="15.95" customHeight="1"/>
  </sheetData>
  <sheetProtection algorithmName="SHA-512" hashValue="bN04vnzZKF6QR+nPYeff9lxxVzDvUlyDtmOV5aS+BFD9q28I1ZYEX99PGgkl5E5qtAW5dsVMgHI3YtywhJY6mA==" saltValue="9d5ZBviMYXzThJSpOJmW9Q==" spinCount="100000" sheet="1" selectLockedCells="1"/>
  <mergeCells count="6">
    <mergeCell ref="B10:F10"/>
    <mergeCell ref="B1:F1"/>
    <mergeCell ref="A1:A3"/>
    <mergeCell ref="B8:F8"/>
    <mergeCell ref="B2:B3"/>
    <mergeCell ref="C2:F2"/>
  </mergeCells>
  <printOptions horizontalCentered="1"/>
  <pageMargins left="0.7" right="0.7" top="1" bottom="0.75" header="0.3" footer="0.3"/>
  <pageSetup scale="85" fitToHeight="0" orientation="portrait" verticalDpi="96" r:id="rId1"/>
  <headerFooter>
    <oddHeader>&amp;L&amp;"Arial,Bold"&amp;KFF0000[Enter name of college/university] 
[Enter name of project]&amp;C&amp;"Arial,Bold"&amp;9Minnesota State
2024 CAPITAL BUDGET REQUEST&amp;R&amp;"Arial,Bold"&amp;9DEBT SERVICE AND CFI</oddHeader>
    <oddFooter>&amp;C&amp;F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X128"/>
  <sheetViews>
    <sheetView topLeftCell="A4" zoomScaleNormal="100" workbookViewId="0">
      <selection activeCell="O24" sqref="O24"/>
    </sheetView>
  </sheetViews>
  <sheetFormatPr defaultColWidth="9.140625" defaultRowHeight="11.25"/>
  <cols>
    <col min="1" max="1" width="5.85546875" style="123" customWidth="1"/>
    <col min="2" max="2" width="9.7109375" style="123" customWidth="1"/>
    <col min="3" max="3" width="10.140625" style="123" bestFit="1" customWidth="1"/>
    <col min="4" max="4" width="15.85546875" style="123" customWidth="1"/>
    <col min="5" max="5" width="12.7109375" style="123" customWidth="1"/>
    <col min="6" max="6" width="12.28515625" style="123" bestFit="1" customWidth="1"/>
    <col min="7" max="7" width="13" style="123" bestFit="1" customWidth="1"/>
    <col min="8" max="8" width="13" style="124" bestFit="1" customWidth="1"/>
    <col min="9" max="11" width="12.42578125" style="124" customWidth="1"/>
    <col min="12" max="12" width="10.28515625" style="123" bestFit="1" customWidth="1"/>
    <col min="13" max="14" width="11.5703125" style="123" customWidth="1"/>
    <col min="15" max="16" width="11.28515625" style="123" customWidth="1"/>
    <col min="17" max="18" width="11" style="123" customWidth="1"/>
    <col min="19" max="20" width="11.7109375" style="123" customWidth="1"/>
    <col min="21" max="21" width="10.85546875" style="123" customWidth="1"/>
    <col min="22" max="22" width="9" style="123" bestFit="1" customWidth="1"/>
    <col min="23" max="23" width="14.7109375" style="123" customWidth="1"/>
    <col min="24" max="24" width="16" style="129" customWidth="1"/>
    <col min="25" max="25" width="9.7109375" style="123" bestFit="1" customWidth="1"/>
    <col min="26" max="28" width="9.140625" style="123"/>
    <col min="29" max="29" width="9.85546875" style="123" bestFit="1" customWidth="1"/>
    <col min="30" max="30" width="9.5703125" style="123" bestFit="1" customWidth="1"/>
    <col min="31" max="31" width="9.7109375" style="123" bestFit="1" customWidth="1"/>
    <col min="32" max="16384" width="9.140625" style="123"/>
  </cols>
  <sheetData>
    <row r="1" spans="2:24" ht="23.25">
      <c r="B1" s="122" t="s">
        <v>146</v>
      </c>
      <c r="X1" s="123"/>
    </row>
    <row r="2" spans="2:24">
      <c r="B2" s="125" t="s">
        <v>147</v>
      </c>
      <c r="C2" s="126">
        <f>+W83</f>
        <v>0</v>
      </c>
      <c r="X2" s="123"/>
    </row>
    <row r="3" spans="2:24">
      <c r="B3" s="125" t="s">
        <v>148</v>
      </c>
      <c r="C3" s="126">
        <f>+AD86</f>
        <v>0</v>
      </c>
      <c r="X3" s="123"/>
    </row>
    <row r="4" spans="2:24">
      <c r="B4" s="127" t="s">
        <v>149</v>
      </c>
      <c r="C4" s="127"/>
      <c r="D4" s="127"/>
      <c r="L4" s="128"/>
      <c r="W4" s="129"/>
      <c r="X4" s="123"/>
    </row>
    <row r="5" spans="2:24">
      <c r="B5" s="123" t="s">
        <v>150</v>
      </c>
      <c r="W5" s="129"/>
      <c r="X5" s="123"/>
    </row>
    <row r="6" spans="2:24">
      <c r="H6" s="123"/>
      <c r="I6" s="123"/>
      <c r="J6" s="123"/>
      <c r="K6" s="123"/>
      <c r="X6" s="123"/>
    </row>
    <row r="7" spans="2:24">
      <c r="H7" s="123"/>
      <c r="I7" s="123"/>
      <c r="J7" s="123"/>
      <c r="K7" s="123"/>
      <c r="X7" s="123"/>
    </row>
    <row r="8" spans="2:24">
      <c r="B8" s="125" t="s">
        <v>151</v>
      </c>
      <c r="C8" s="130"/>
      <c r="D8" s="130"/>
      <c r="E8" s="131">
        <f>'FUNDING SOURCES'!B2*1000</f>
        <v>0</v>
      </c>
      <c r="F8" s="123" t="s">
        <v>187</v>
      </c>
      <c r="H8" s="123"/>
      <c r="I8" s="123"/>
      <c r="J8" s="123"/>
      <c r="K8" s="123"/>
      <c r="X8" s="123"/>
    </row>
    <row r="9" spans="2:24">
      <c r="B9" s="125" t="s">
        <v>152</v>
      </c>
      <c r="C9" s="130"/>
      <c r="D9" s="130"/>
      <c r="E9" s="132">
        <v>0.04</v>
      </c>
      <c r="H9" s="123"/>
      <c r="I9" s="123"/>
      <c r="J9" s="123"/>
      <c r="K9" s="123"/>
      <c r="X9" s="123"/>
    </row>
    <row r="10" spans="2:24">
      <c r="B10" s="125"/>
      <c r="C10" s="130"/>
      <c r="D10" s="130"/>
      <c r="E10" s="125"/>
      <c r="H10" s="123"/>
      <c r="I10" s="123"/>
      <c r="J10" s="123"/>
      <c r="K10" s="123"/>
      <c r="X10" s="123"/>
    </row>
    <row r="11" spans="2:24">
      <c r="B11" s="125" t="s">
        <v>153</v>
      </c>
      <c r="C11" s="130"/>
      <c r="D11" s="130"/>
      <c r="E11" s="133">
        <f>+E8/20</f>
        <v>0</v>
      </c>
      <c r="H11" s="123"/>
      <c r="I11" s="123"/>
      <c r="J11" s="123"/>
      <c r="K11" s="123"/>
      <c r="X11" s="123"/>
    </row>
    <row r="12" spans="2:24">
      <c r="B12" s="125" t="s">
        <v>154</v>
      </c>
      <c r="C12" s="130"/>
      <c r="D12" s="130"/>
      <c r="E12" s="134">
        <f>+E11/3</f>
        <v>0</v>
      </c>
      <c r="H12" s="123"/>
      <c r="I12" s="123"/>
      <c r="J12" s="123"/>
      <c r="K12" s="123"/>
      <c r="X12" s="123"/>
    </row>
    <row r="13" spans="2:24">
      <c r="B13" s="125" t="s">
        <v>155</v>
      </c>
      <c r="C13" s="130"/>
      <c r="D13" s="130"/>
      <c r="E13" s="135">
        <f>E12-(D28/3)</f>
        <v>0</v>
      </c>
      <c r="H13" s="123"/>
      <c r="I13" s="123"/>
      <c r="J13" s="123"/>
      <c r="K13" s="123"/>
      <c r="X13" s="123"/>
    </row>
    <row r="14" spans="2:24">
      <c r="B14" s="136"/>
      <c r="C14" s="136"/>
      <c r="D14" s="136"/>
      <c r="E14" s="136"/>
      <c r="X14" s="123"/>
    </row>
    <row r="15" spans="2:24">
      <c r="B15" s="136" t="s">
        <v>156</v>
      </c>
      <c r="C15" s="136"/>
      <c r="D15" s="136"/>
      <c r="E15" s="137">
        <f>+E8*(0.333333333333333)*(0.5)</f>
        <v>0</v>
      </c>
      <c r="X15" s="123"/>
    </row>
    <row r="16" spans="2:24">
      <c r="B16" s="130" t="s">
        <v>157</v>
      </c>
      <c r="C16" s="130"/>
      <c r="D16" s="130"/>
      <c r="E16" s="138">
        <f>+E15-W76</f>
        <v>0</v>
      </c>
      <c r="X16" s="123"/>
    </row>
    <row r="17" spans="2:25">
      <c r="B17" s="130"/>
      <c r="C17" s="130"/>
      <c r="D17" s="130"/>
      <c r="E17" s="130"/>
      <c r="O17" s="139"/>
      <c r="P17" s="139"/>
      <c r="X17" s="123"/>
    </row>
    <row r="18" spans="2:25">
      <c r="B18" s="136" t="s">
        <v>158</v>
      </c>
      <c r="C18" s="136"/>
      <c r="D18" s="136"/>
      <c r="E18" s="137">
        <f>ROUND(AVERAGE(W28:W74)*2,-2)</f>
        <v>0</v>
      </c>
      <c r="O18" s="139"/>
      <c r="P18" s="139"/>
      <c r="X18" s="123"/>
    </row>
    <row r="19" spans="2:25">
      <c r="B19" s="130" t="s">
        <v>159</v>
      </c>
      <c r="C19" s="130"/>
      <c r="D19" s="130"/>
      <c r="E19" s="140">
        <f>ROUND(MAX(W28:W74)*2,-2)</f>
        <v>0</v>
      </c>
      <c r="O19" s="139"/>
      <c r="P19" s="139"/>
      <c r="X19" s="123"/>
    </row>
    <row r="20" spans="2:25" s="141" customFormat="1">
      <c r="B20" s="136" t="s">
        <v>160</v>
      </c>
      <c r="C20" s="136"/>
      <c r="D20" s="136"/>
      <c r="E20" s="137">
        <f>ROUND(AVERAGE(X28:X74)*2,-2)</f>
        <v>0</v>
      </c>
      <c r="H20" s="142"/>
      <c r="I20" s="142"/>
      <c r="J20" s="142"/>
      <c r="K20" s="142"/>
    </row>
    <row r="21" spans="2:25" s="141" customFormat="1">
      <c r="B21" s="130" t="s">
        <v>161</v>
      </c>
      <c r="C21" s="130"/>
      <c r="D21" s="130"/>
      <c r="E21" s="140">
        <f>ROUND(MAX(X28:X74)*2,-2)</f>
        <v>0</v>
      </c>
      <c r="H21" s="142"/>
      <c r="I21" s="142"/>
      <c r="J21" s="142"/>
      <c r="K21" s="142"/>
      <c r="M21" s="143"/>
    </row>
    <row r="22" spans="2:25">
      <c r="F22" s="142"/>
      <c r="G22" s="142"/>
      <c r="L22" s="141"/>
      <c r="M22" s="488" t="s">
        <v>162</v>
      </c>
      <c r="N22" s="488"/>
      <c r="O22" s="489" t="s">
        <v>162</v>
      </c>
      <c r="P22" s="489"/>
      <c r="Q22" s="488" t="s">
        <v>162</v>
      </c>
      <c r="R22" s="488"/>
      <c r="S22" s="489" t="s">
        <v>162</v>
      </c>
      <c r="T22" s="489"/>
      <c r="U22" s="488" t="s">
        <v>162</v>
      </c>
      <c r="V22" s="488"/>
      <c r="W22" s="487" t="s">
        <v>163</v>
      </c>
      <c r="X22" s="487"/>
      <c r="Y22" s="487"/>
    </row>
    <row r="23" spans="2:25">
      <c r="E23" s="139"/>
      <c r="F23" s="144"/>
      <c r="G23" s="144"/>
      <c r="H23" s="145">
        <v>0.33333333333333331</v>
      </c>
      <c r="I23" s="145">
        <v>0.33333333333333331</v>
      </c>
      <c r="J23" s="146">
        <v>0.5</v>
      </c>
      <c r="K23" s="146">
        <v>0.5</v>
      </c>
      <c r="M23" s="491">
        <f>L28</f>
        <v>2025</v>
      </c>
      <c r="N23" s="491"/>
      <c r="O23" s="492">
        <f>M23+1</f>
        <v>2026</v>
      </c>
      <c r="P23" s="492"/>
      <c r="Q23" s="492">
        <f t="shared" ref="Q23" si="0">O23+1</f>
        <v>2027</v>
      </c>
      <c r="R23" s="492"/>
      <c r="S23" s="492">
        <f t="shared" ref="S23" si="1">Q23+1</f>
        <v>2028</v>
      </c>
      <c r="T23" s="492"/>
      <c r="U23" s="492">
        <f t="shared" ref="U23" si="2">S23+1</f>
        <v>2029</v>
      </c>
      <c r="V23" s="492"/>
      <c r="W23" s="493" t="s">
        <v>164</v>
      </c>
      <c r="X23" s="493"/>
      <c r="Y23" s="493"/>
    </row>
    <row r="24" spans="2:25">
      <c r="D24" s="147"/>
      <c r="E24" s="148"/>
      <c r="F24" s="149" t="s">
        <v>165</v>
      </c>
      <c r="G24" s="149" t="s">
        <v>166</v>
      </c>
      <c r="H24" s="149" t="s">
        <v>165</v>
      </c>
      <c r="I24" s="149" t="s">
        <v>166</v>
      </c>
      <c r="J24" s="149" t="s">
        <v>165</v>
      </c>
      <c r="K24" s="149" t="s">
        <v>166</v>
      </c>
      <c r="L24" s="150" t="s">
        <v>167</v>
      </c>
      <c r="M24" s="246">
        <v>0.25</v>
      </c>
      <c r="N24" s="151"/>
      <c r="O24" s="246">
        <v>0.5</v>
      </c>
      <c r="P24" s="152"/>
      <c r="Q24" s="246">
        <v>0.25</v>
      </c>
      <c r="R24" s="153"/>
      <c r="S24" s="246">
        <v>0</v>
      </c>
      <c r="T24" s="152"/>
      <c r="U24" s="246">
        <v>0</v>
      </c>
      <c r="V24" s="153"/>
      <c r="W24" s="490">
        <f>IF(SUM(M24:U24)=1,1,"CHECK PERCENTAGES")</f>
        <v>1</v>
      </c>
      <c r="X24" s="490"/>
      <c r="Y24" s="490"/>
    </row>
    <row r="25" spans="2:25">
      <c r="B25" s="154" t="s">
        <v>168</v>
      </c>
      <c r="C25" s="155" t="s">
        <v>169</v>
      </c>
      <c r="D25" s="155" t="s">
        <v>170</v>
      </c>
      <c r="E25" s="155" t="s">
        <v>171</v>
      </c>
      <c r="F25" s="156" t="s">
        <v>172</v>
      </c>
      <c r="G25" s="156" t="s">
        <v>172</v>
      </c>
      <c r="H25" s="157" t="s">
        <v>173</v>
      </c>
      <c r="I25" s="157" t="s">
        <v>173</v>
      </c>
      <c r="J25" s="158" t="s">
        <v>174</v>
      </c>
      <c r="K25" s="158" t="s">
        <v>174</v>
      </c>
      <c r="L25" s="159" t="s">
        <v>175</v>
      </c>
      <c r="M25" s="151" t="s">
        <v>165</v>
      </c>
      <c r="N25" s="151" t="s">
        <v>166</v>
      </c>
      <c r="O25" s="160" t="s">
        <v>165</v>
      </c>
      <c r="P25" s="160" t="s">
        <v>166</v>
      </c>
      <c r="Q25" s="151" t="s">
        <v>165</v>
      </c>
      <c r="R25" s="151" t="s">
        <v>166</v>
      </c>
      <c r="S25" s="160" t="s">
        <v>165</v>
      </c>
      <c r="T25" s="160" t="s">
        <v>166</v>
      </c>
      <c r="U25" s="151" t="s">
        <v>165</v>
      </c>
      <c r="V25" s="151" t="s">
        <v>166</v>
      </c>
      <c r="W25" s="161" t="s">
        <v>165</v>
      </c>
      <c r="X25" s="161" t="s">
        <v>166</v>
      </c>
      <c r="Y25" s="162" t="s">
        <v>176</v>
      </c>
    </row>
    <row r="26" spans="2:25">
      <c r="B26" s="163"/>
      <c r="C26" s="164"/>
      <c r="D26" s="165"/>
      <c r="E26" s="165"/>
      <c r="F26" s="166"/>
      <c r="G26" s="166"/>
      <c r="H26" s="167"/>
      <c r="I26" s="167"/>
      <c r="J26" s="167"/>
      <c r="K26" s="167"/>
      <c r="L26" s="168">
        <v>2024</v>
      </c>
      <c r="M26" s="138"/>
      <c r="N26" s="138"/>
      <c r="O26" s="169"/>
      <c r="P26" s="169"/>
      <c r="Q26" s="138"/>
      <c r="R26" s="138"/>
      <c r="S26" s="169"/>
      <c r="T26" s="169"/>
      <c r="U26" s="138"/>
      <c r="V26" s="138"/>
      <c r="W26" s="170"/>
      <c r="X26" s="170"/>
      <c r="Y26" s="170"/>
    </row>
    <row r="27" spans="2:25">
      <c r="B27" s="163"/>
      <c r="C27" s="164"/>
      <c r="D27" s="165">
        <v>0</v>
      </c>
      <c r="E27" s="165">
        <f>E28</f>
        <v>0</v>
      </c>
      <c r="F27" s="166"/>
      <c r="G27" s="166"/>
      <c r="H27" s="167"/>
      <c r="I27" s="167"/>
      <c r="J27" s="167"/>
      <c r="K27" s="167"/>
      <c r="L27" s="168"/>
      <c r="M27" s="138"/>
      <c r="N27" s="138"/>
      <c r="O27" s="169"/>
      <c r="P27" s="169"/>
      <c r="Q27" s="138"/>
      <c r="R27" s="138"/>
      <c r="S27" s="169"/>
      <c r="T27" s="169"/>
      <c r="U27" s="138"/>
      <c r="V27" s="138"/>
      <c r="W27" s="170"/>
      <c r="X27" s="170"/>
      <c r="Y27" s="170"/>
    </row>
    <row r="28" spans="2:25">
      <c r="B28" s="163"/>
      <c r="C28" s="171">
        <v>0.04</v>
      </c>
      <c r="D28" s="165">
        <f>$E$8/20</f>
        <v>0</v>
      </c>
      <c r="E28" s="165">
        <f>SUM(C28*D28)*180/360+E29</f>
        <v>0</v>
      </c>
      <c r="F28" s="172">
        <f>SUM(D27:D29)</f>
        <v>0</v>
      </c>
      <c r="G28" s="172">
        <f>SUM(E27:E29)</f>
        <v>0</v>
      </c>
      <c r="H28" s="172">
        <f>F28*$H$23</f>
        <v>0</v>
      </c>
      <c r="I28" s="172">
        <f>G28*$I$23</f>
        <v>0</v>
      </c>
      <c r="J28" s="173">
        <f>+H28*$J$23</f>
        <v>0</v>
      </c>
      <c r="K28" s="173">
        <f>+I28*$K$23</f>
        <v>0</v>
      </c>
      <c r="L28" s="174">
        <f>L26+1</f>
        <v>2025</v>
      </c>
      <c r="M28" s="138">
        <f>+$M$24*J28</f>
        <v>0</v>
      </c>
      <c r="N28" s="138">
        <f>+$M$24*K28</f>
        <v>0</v>
      </c>
      <c r="O28" s="169"/>
      <c r="P28" s="169"/>
      <c r="Q28" s="138"/>
      <c r="R28" s="138"/>
      <c r="S28" s="169"/>
      <c r="T28" s="169"/>
      <c r="U28" s="138"/>
      <c r="V28" s="138"/>
      <c r="W28" s="170">
        <f>+M28+O28+Q28+S28+U28</f>
        <v>0</v>
      </c>
      <c r="X28" s="170">
        <f>+N28+P28+R28+T28+V28</f>
        <v>0</v>
      </c>
      <c r="Y28" s="170">
        <f>+W28+X28</f>
        <v>0</v>
      </c>
    </row>
    <row r="29" spans="2:25">
      <c r="B29" s="163"/>
      <c r="C29" s="171"/>
      <c r="D29" s="165">
        <v>0</v>
      </c>
      <c r="E29" s="165">
        <f>E30</f>
        <v>0</v>
      </c>
      <c r="F29" s="172"/>
      <c r="G29" s="172"/>
      <c r="H29" s="172"/>
      <c r="I29" s="172"/>
      <c r="J29" s="173"/>
      <c r="K29" s="173"/>
      <c r="L29" s="175"/>
      <c r="M29" s="138"/>
      <c r="N29" s="138"/>
      <c r="O29" s="169"/>
      <c r="P29" s="169"/>
      <c r="Q29" s="138"/>
      <c r="R29" s="138"/>
      <c r="S29" s="169"/>
      <c r="T29" s="169"/>
      <c r="U29" s="138"/>
      <c r="V29" s="138"/>
      <c r="W29" s="170"/>
      <c r="X29" s="170"/>
      <c r="Y29" s="170"/>
    </row>
    <row r="30" spans="2:25">
      <c r="B30" s="163"/>
      <c r="C30" s="171">
        <f>C28</f>
        <v>0.04</v>
      </c>
      <c r="D30" s="165">
        <f>$E$8/20</f>
        <v>0</v>
      </c>
      <c r="E30" s="165">
        <f>SUM(C30*D30)*180/360+E31</f>
        <v>0</v>
      </c>
      <c r="F30" s="172">
        <f>SUM(D30:D31)</f>
        <v>0</v>
      </c>
      <c r="G30" s="172">
        <f>SUM(E30:E31)</f>
        <v>0</v>
      </c>
      <c r="H30" s="172">
        <f>F30*$H$23</f>
        <v>0</v>
      </c>
      <c r="I30" s="172">
        <f>G30*$I$23</f>
        <v>0</v>
      </c>
      <c r="J30" s="173">
        <f>+H30*$J$23</f>
        <v>0</v>
      </c>
      <c r="K30" s="173">
        <f>+I30*$K$23</f>
        <v>0</v>
      </c>
      <c r="L30" s="174">
        <f>L28+1</f>
        <v>2026</v>
      </c>
      <c r="M30" s="138">
        <f>+$M$24*J30</f>
        <v>0</v>
      </c>
      <c r="N30" s="138">
        <f>+$M$24*K30</f>
        <v>0</v>
      </c>
      <c r="O30" s="169">
        <f>+$O$24*J28</f>
        <v>0</v>
      </c>
      <c r="P30" s="169">
        <f>+$O$24*K28</f>
        <v>0</v>
      </c>
      <c r="Q30" s="138"/>
      <c r="R30" s="138"/>
      <c r="S30" s="169"/>
      <c r="T30" s="169"/>
      <c r="U30" s="138"/>
      <c r="V30" s="138"/>
      <c r="W30" s="170">
        <f>+M30+O30+Q30+S30+U30</f>
        <v>0</v>
      </c>
      <c r="X30" s="170">
        <f t="shared" ref="X30:X74" si="3">+N30+P30+R30+T30+V30</f>
        <v>0</v>
      </c>
      <c r="Y30" s="170">
        <f>+W30+X30</f>
        <v>0</v>
      </c>
    </row>
    <row r="31" spans="2:25">
      <c r="B31" s="163"/>
      <c r="C31" s="171"/>
      <c r="D31" s="165">
        <v>0</v>
      </c>
      <c r="E31" s="165">
        <f>E32</f>
        <v>0</v>
      </c>
      <c r="F31" s="172"/>
      <c r="G31" s="172"/>
      <c r="H31" s="172"/>
      <c r="I31" s="172"/>
      <c r="J31" s="173"/>
      <c r="K31" s="173"/>
      <c r="L31" s="175"/>
      <c r="M31" s="138"/>
      <c r="N31" s="138"/>
      <c r="O31" s="169"/>
      <c r="P31" s="169"/>
      <c r="Q31" s="138"/>
      <c r="R31" s="138"/>
      <c r="S31" s="169"/>
      <c r="T31" s="169"/>
      <c r="U31" s="138"/>
      <c r="V31" s="138"/>
      <c r="W31" s="170"/>
      <c r="X31" s="170"/>
      <c r="Y31" s="170"/>
    </row>
    <row r="32" spans="2:25">
      <c r="B32" s="163"/>
      <c r="C32" s="171">
        <f>C30</f>
        <v>0.04</v>
      </c>
      <c r="D32" s="165">
        <f>$E$8/20</f>
        <v>0</v>
      </c>
      <c r="E32" s="165">
        <f>SUM(C32*D32)*180/360+E33</f>
        <v>0</v>
      </c>
      <c r="F32" s="172">
        <f>SUM(D32:D33)</f>
        <v>0</v>
      </c>
      <c r="G32" s="172">
        <f>SUM(E32:E33)</f>
        <v>0</v>
      </c>
      <c r="H32" s="172">
        <f>F32*$H$23</f>
        <v>0</v>
      </c>
      <c r="I32" s="172">
        <f>G32*$I$23</f>
        <v>0</v>
      </c>
      <c r="J32" s="173">
        <f>+H32*$J$23</f>
        <v>0</v>
      </c>
      <c r="K32" s="173">
        <f>+I32*$K$23</f>
        <v>0</v>
      </c>
      <c r="L32" s="174">
        <f>L30+1</f>
        <v>2027</v>
      </c>
      <c r="M32" s="138">
        <f>+$M$24*J32</f>
        <v>0</v>
      </c>
      <c r="N32" s="138">
        <f>+$M$24*K32</f>
        <v>0</v>
      </c>
      <c r="O32" s="169">
        <f>+$O$24*J30</f>
        <v>0</v>
      </c>
      <c r="P32" s="169">
        <f>+$O$24*K30</f>
        <v>0</v>
      </c>
      <c r="Q32" s="138">
        <f>+J28*$Q$24</f>
        <v>0</v>
      </c>
      <c r="R32" s="138">
        <f>+K28*$Q$24</f>
        <v>0</v>
      </c>
      <c r="S32" s="169"/>
      <c r="T32" s="169"/>
      <c r="U32" s="138"/>
      <c r="V32" s="138"/>
      <c r="W32" s="170">
        <f t="shared" ref="W32:W74" si="4">+M32+O32+Q32+S32+U32</f>
        <v>0</v>
      </c>
      <c r="X32" s="170">
        <f t="shared" si="3"/>
        <v>0</v>
      </c>
      <c r="Y32" s="170">
        <f t="shared" ref="Y32:Y74" si="5">+W32+X32</f>
        <v>0</v>
      </c>
    </row>
    <row r="33" spans="2:25">
      <c r="B33" s="163"/>
      <c r="C33" s="171"/>
      <c r="D33" s="165">
        <v>0</v>
      </c>
      <c r="E33" s="165">
        <f>E34</f>
        <v>0</v>
      </c>
      <c r="F33" s="172"/>
      <c r="G33" s="172"/>
      <c r="H33" s="172"/>
      <c r="I33" s="172"/>
      <c r="J33" s="173"/>
      <c r="K33" s="173"/>
      <c r="L33" s="175"/>
      <c r="M33" s="138"/>
      <c r="N33" s="138"/>
      <c r="O33" s="169"/>
      <c r="P33" s="169"/>
      <c r="Q33" s="138"/>
      <c r="R33" s="138"/>
      <c r="S33" s="169"/>
      <c r="T33" s="169"/>
      <c r="U33" s="138"/>
      <c r="V33" s="138"/>
      <c r="W33" s="170"/>
      <c r="X33" s="170"/>
      <c r="Y33" s="170"/>
    </row>
    <row r="34" spans="2:25">
      <c r="B34" s="163"/>
      <c r="C34" s="171">
        <f>C32</f>
        <v>0.04</v>
      </c>
      <c r="D34" s="165">
        <f>$E$8/20</f>
        <v>0</v>
      </c>
      <c r="E34" s="165">
        <f>SUM(C34*D34)*180/360+E35</f>
        <v>0</v>
      </c>
      <c r="F34" s="172">
        <f>SUM(D34:D35)</f>
        <v>0</v>
      </c>
      <c r="G34" s="172">
        <f>SUM(E34:E35)</f>
        <v>0</v>
      </c>
      <c r="H34" s="172">
        <f>F34*$H$23</f>
        <v>0</v>
      </c>
      <c r="I34" s="172">
        <f>G34*$I$23</f>
        <v>0</v>
      </c>
      <c r="J34" s="173">
        <f>+H34*$J$23</f>
        <v>0</v>
      </c>
      <c r="K34" s="173">
        <f>+I34*$K$23</f>
        <v>0</v>
      </c>
      <c r="L34" s="174">
        <f>L32+1</f>
        <v>2028</v>
      </c>
      <c r="M34" s="138">
        <f>+$M$24*J34</f>
        <v>0</v>
      </c>
      <c r="N34" s="138">
        <f>+$M$24*K34</f>
        <v>0</v>
      </c>
      <c r="O34" s="169">
        <f>+$O$24*J32</f>
        <v>0</v>
      </c>
      <c r="P34" s="169">
        <f>+$O$24*K32</f>
        <v>0</v>
      </c>
      <c r="Q34" s="138">
        <f>+J30*$Q$24</f>
        <v>0</v>
      </c>
      <c r="R34" s="138">
        <f>+K30*$Q$24</f>
        <v>0</v>
      </c>
      <c r="S34" s="169">
        <f>+J28*$S$24</f>
        <v>0</v>
      </c>
      <c r="T34" s="169">
        <f>+K28*$S$24</f>
        <v>0</v>
      </c>
      <c r="U34" s="138"/>
      <c r="V34" s="138"/>
      <c r="W34" s="170">
        <f t="shared" si="4"/>
        <v>0</v>
      </c>
      <c r="X34" s="170">
        <f t="shared" si="3"/>
        <v>0</v>
      </c>
      <c r="Y34" s="170">
        <f t="shared" si="5"/>
        <v>0</v>
      </c>
    </row>
    <row r="35" spans="2:25">
      <c r="B35" s="163"/>
      <c r="C35" s="171"/>
      <c r="D35" s="165">
        <v>0</v>
      </c>
      <c r="E35" s="165">
        <f>E36</f>
        <v>0</v>
      </c>
      <c r="F35" s="172"/>
      <c r="G35" s="172"/>
      <c r="H35" s="172"/>
      <c r="I35" s="172"/>
      <c r="J35" s="173"/>
      <c r="K35" s="173"/>
      <c r="L35" s="175"/>
      <c r="M35" s="138"/>
      <c r="N35" s="138"/>
      <c r="O35" s="169"/>
      <c r="P35" s="169"/>
      <c r="Q35" s="138"/>
      <c r="R35" s="138"/>
      <c r="S35" s="169"/>
      <c r="T35" s="169"/>
      <c r="U35" s="138"/>
      <c r="V35" s="138"/>
      <c r="W35" s="170"/>
      <c r="X35" s="170"/>
      <c r="Y35" s="170"/>
    </row>
    <row r="36" spans="2:25">
      <c r="B36" s="163"/>
      <c r="C36" s="171">
        <f>C34</f>
        <v>0.04</v>
      </c>
      <c r="D36" s="165">
        <f>$E$8/20</f>
        <v>0</v>
      </c>
      <c r="E36" s="165">
        <f>SUM(C36*D36)*180/360+E37</f>
        <v>0</v>
      </c>
      <c r="F36" s="172">
        <f>SUM(D36:D37)</f>
        <v>0</v>
      </c>
      <c r="G36" s="172">
        <f>SUM(E36:E37)</f>
        <v>0</v>
      </c>
      <c r="H36" s="172">
        <f>F36*$H$23</f>
        <v>0</v>
      </c>
      <c r="I36" s="172">
        <f>G36*$I$23</f>
        <v>0</v>
      </c>
      <c r="J36" s="173">
        <f>+H36*$J$23</f>
        <v>0</v>
      </c>
      <c r="K36" s="173">
        <f>+I36*$K$23</f>
        <v>0</v>
      </c>
      <c r="L36" s="174">
        <f>L34+1</f>
        <v>2029</v>
      </c>
      <c r="M36" s="138">
        <f>+$M$24*J36</f>
        <v>0</v>
      </c>
      <c r="N36" s="138">
        <f>+$M$24*K36</f>
        <v>0</v>
      </c>
      <c r="O36" s="169">
        <f t="shared" ref="O36:P36" si="6">+$O$24*J34</f>
        <v>0</v>
      </c>
      <c r="P36" s="169">
        <f t="shared" si="6"/>
        <v>0</v>
      </c>
      <c r="Q36" s="138">
        <f>+J32*$Q$24</f>
        <v>0</v>
      </c>
      <c r="R36" s="138">
        <f>+K32*$Q$24</f>
        <v>0</v>
      </c>
      <c r="S36" s="169">
        <f>+J30*$S$24</f>
        <v>0</v>
      </c>
      <c r="T36" s="169">
        <f>+K30*$S$24</f>
        <v>0</v>
      </c>
      <c r="U36" s="138">
        <f>+J28*$U$24</f>
        <v>0</v>
      </c>
      <c r="V36" s="138">
        <f>+K28*$U$24</f>
        <v>0</v>
      </c>
      <c r="W36" s="170">
        <f t="shared" si="4"/>
        <v>0</v>
      </c>
      <c r="X36" s="170">
        <f t="shared" si="3"/>
        <v>0</v>
      </c>
      <c r="Y36" s="170">
        <f t="shared" si="5"/>
        <v>0</v>
      </c>
    </row>
    <row r="37" spans="2:25">
      <c r="B37" s="163"/>
      <c r="C37" s="171"/>
      <c r="D37" s="165">
        <v>0</v>
      </c>
      <c r="E37" s="165">
        <f>E38</f>
        <v>0</v>
      </c>
      <c r="F37" s="172"/>
      <c r="G37" s="172"/>
      <c r="H37" s="172"/>
      <c r="I37" s="172"/>
      <c r="J37" s="173"/>
      <c r="K37" s="173"/>
      <c r="L37" s="168"/>
      <c r="M37" s="138"/>
      <c r="N37" s="138"/>
      <c r="O37" s="169"/>
      <c r="P37" s="169"/>
      <c r="Q37" s="138"/>
      <c r="R37" s="138"/>
      <c r="S37" s="169"/>
      <c r="T37" s="169"/>
      <c r="U37" s="138"/>
      <c r="V37" s="138"/>
      <c r="W37" s="170"/>
      <c r="X37" s="170"/>
      <c r="Y37" s="170"/>
    </row>
    <row r="38" spans="2:25">
      <c r="B38" s="163"/>
      <c r="C38" s="171">
        <f>C36</f>
        <v>0.04</v>
      </c>
      <c r="D38" s="165">
        <f>$E$8/20</f>
        <v>0</v>
      </c>
      <c r="E38" s="165">
        <f>SUM(C38*D38)*180/360+E39</f>
        <v>0</v>
      </c>
      <c r="F38" s="172">
        <f>SUM(D38:D39)</f>
        <v>0</v>
      </c>
      <c r="G38" s="172">
        <f>SUM(E38:E39)</f>
        <v>0</v>
      </c>
      <c r="H38" s="172">
        <f>F38*$H$23</f>
        <v>0</v>
      </c>
      <c r="I38" s="172">
        <f>G38*$I$23</f>
        <v>0</v>
      </c>
      <c r="J38" s="173">
        <f>+H38*$J$23</f>
        <v>0</v>
      </c>
      <c r="K38" s="173">
        <f>+I38*$K$23</f>
        <v>0</v>
      </c>
      <c r="L38" s="168">
        <f>L36+1</f>
        <v>2030</v>
      </c>
      <c r="M38" s="138">
        <f>+$M$24*J38</f>
        <v>0</v>
      </c>
      <c r="N38" s="138">
        <f>+$M$24*K38</f>
        <v>0</v>
      </c>
      <c r="O38" s="169">
        <f t="shared" ref="O38:P38" si="7">+$O$24*J36</f>
        <v>0</v>
      </c>
      <c r="P38" s="169">
        <f t="shared" si="7"/>
        <v>0</v>
      </c>
      <c r="Q38" s="138">
        <f>+J34*$Q$24</f>
        <v>0</v>
      </c>
      <c r="R38" s="138">
        <f>+K34*$Q$24</f>
        <v>0</v>
      </c>
      <c r="S38" s="169">
        <f>+J32*$S$24</f>
        <v>0</v>
      </c>
      <c r="T38" s="169">
        <f>+K32*$S$24</f>
        <v>0</v>
      </c>
      <c r="U38" s="138">
        <f>+J30*$U$24</f>
        <v>0</v>
      </c>
      <c r="V38" s="138">
        <f>+K30*$U$24</f>
        <v>0</v>
      </c>
      <c r="W38" s="170">
        <f t="shared" si="4"/>
        <v>0</v>
      </c>
      <c r="X38" s="170">
        <f t="shared" si="3"/>
        <v>0</v>
      </c>
      <c r="Y38" s="170">
        <f t="shared" si="5"/>
        <v>0</v>
      </c>
    </row>
    <row r="39" spans="2:25">
      <c r="B39" s="163"/>
      <c r="C39" s="171"/>
      <c r="D39" s="165">
        <v>0</v>
      </c>
      <c r="E39" s="165">
        <f>E40</f>
        <v>0</v>
      </c>
      <c r="F39" s="172"/>
      <c r="G39" s="172"/>
      <c r="H39" s="172"/>
      <c r="I39" s="172"/>
      <c r="J39" s="173"/>
      <c r="K39" s="173"/>
      <c r="L39" s="176"/>
      <c r="M39" s="138"/>
      <c r="N39" s="138"/>
      <c r="O39" s="169"/>
      <c r="P39" s="169"/>
      <c r="Q39" s="138"/>
      <c r="R39" s="138"/>
      <c r="S39" s="169"/>
      <c r="T39" s="169"/>
      <c r="U39" s="138"/>
      <c r="V39" s="138"/>
      <c r="W39" s="170"/>
      <c r="X39" s="170"/>
      <c r="Y39" s="170"/>
    </row>
    <row r="40" spans="2:25">
      <c r="B40" s="163"/>
      <c r="C40" s="171">
        <f>C38</f>
        <v>0.04</v>
      </c>
      <c r="D40" s="165">
        <f>$E$8/20</f>
        <v>0</v>
      </c>
      <c r="E40" s="165">
        <f>SUM(C40*D40)*180/360+E41</f>
        <v>0</v>
      </c>
      <c r="F40" s="172">
        <f>SUM(D40:D41)</f>
        <v>0</v>
      </c>
      <c r="G40" s="172">
        <f>SUM(E40:E41)</f>
        <v>0</v>
      </c>
      <c r="H40" s="172">
        <f>F40*$H$23</f>
        <v>0</v>
      </c>
      <c r="I40" s="172">
        <f>G40*$I$23</f>
        <v>0</v>
      </c>
      <c r="J40" s="173">
        <f>+H40*$J$23</f>
        <v>0</v>
      </c>
      <c r="K40" s="173">
        <f>+I40*$K$23</f>
        <v>0</v>
      </c>
      <c r="L40" s="168">
        <f>L38+1</f>
        <v>2031</v>
      </c>
      <c r="M40" s="138">
        <f>+$M$24*J40</f>
        <v>0</v>
      </c>
      <c r="N40" s="138">
        <f>+$M$24*K40</f>
        <v>0</v>
      </c>
      <c r="O40" s="169">
        <f t="shared" ref="O40:P40" si="8">+$O$24*J38</f>
        <v>0</v>
      </c>
      <c r="P40" s="169">
        <f t="shared" si="8"/>
        <v>0</v>
      </c>
      <c r="Q40" s="138">
        <f>+J36*$Q$24</f>
        <v>0</v>
      </c>
      <c r="R40" s="138">
        <f>+K36*$Q$24</f>
        <v>0</v>
      </c>
      <c r="S40" s="169">
        <f>+J34*$S$24</f>
        <v>0</v>
      </c>
      <c r="T40" s="169">
        <f>+K34*$S$24</f>
        <v>0</v>
      </c>
      <c r="U40" s="138">
        <f>+J32*$U$24</f>
        <v>0</v>
      </c>
      <c r="V40" s="138">
        <f>+K32*$U$24</f>
        <v>0</v>
      </c>
      <c r="W40" s="170">
        <f t="shared" si="4"/>
        <v>0</v>
      </c>
      <c r="X40" s="170">
        <f t="shared" si="3"/>
        <v>0</v>
      </c>
      <c r="Y40" s="170">
        <f t="shared" si="5"/>
        <v>0</v>
      </c>
    </row>
    <row r="41" spans="2:25">
      <c r="B41" s="163"/>
      <c r="C41" s="171"/>
      <c r="D41" s="165">
        <v>0</v>
      </c>
      <c r="E41" s="165">
        <f>E42</f>
        <v>0</v>
      </c>
      <c r="F41" s="172"/>
      <c r="G41" s="172"/>
      <c r="H41" s="172"/>
      <c r="I41" s="172"/>
      <c r="J41" s="173"/>
      <c r="K41" s="173"/>
      <c r="L41" s="176"/>
      <c r="M41" s="138"/>
      <c r="N41" s="138"/>
      <c r="O41" s="169"/>
      <c r="P41" s="169"/>
      <c r="Q41" s="138"/>
      <c r="R41" s="138"/>
      <c r="S41" s="169"/>
      <c r="T41" s="169"/>
      <c r="U41" s="138"/>
      <c r="V41" s="138"/>
      <c r="W41" s="170"/>
      <c r="X41" s="170"/>
      <c r="Y41" s="170"/>
    </row>
    <row r="42" spans="2:25">
      <c r="B42" s="163"/>
      <c r="C42" s="171">
        <f>C40</f>
        <v>0.04</v>
      </c>
      <c r="D42" s="165">
        <f>$E$8/20</f>
        <v>0</v>
      </c>
      <c r="E42" s="165">
        <f>SUM(C42*D42)*180/360+E43</f>
        <v>0</v>
      </c>
      <c r="F42" s="172">
        <f>SUM(D42:D43)</f>
        <v>0</v>
      </c>
      <c r="G42" s="172">
        <f>SUM(E42:E43)</f>
        <v>0</v>
      </c>
      <c r="H42" s="172">
        <f>F42*$H$23</f>
        <v>0</v>
      </c>
      <c r="I42" s="172">
        <f>G42*$I$23</f>
        <v>0</v>
      </c>
      <c r="J42" s="173">
        <f>+H42*$J$23</f>
        <v>0</v>
      </c>
      <c r="K42" s="173">
        <f>+I42*$K$23</f>
        <v>0</v>
      </c>
      <c r="L42" s="168">
        <f>L40+1</f>
        <v>2032</v>
      </c>
      <c r="M42" s="138">
        <f>+$M$24*J42</f>
        <v>0</v>
      </c>
      <c r="N42" s="138">
        <f>+$M$24*K42</f>
        <v>0</v>
      </c>
      <c r="O42" s="169">
        <f t="shared" ref="O42:P42" si="9">+$O$24*J40</f>
        <v>0</v>
      </c>
      <c r="P42" s="169">
        <f t="shared" si="9"/>
        <v>0</v>
      </c>
      <c r="Q42" s="138">
        <f>+J38*$Q$24</f>
        <v>0</v>
      </c>
      <c r="R42" s="138">
        <f>+K38*$Q$24</f>
        <v>0</v>
      </c>
      <c r="S42" s="169">
        <f>+J36*$S$24</f>
        <v>0</v>
      </c>
      <c r="T42" s="169">
        <f>+K36*$S$24</f>
        <v>0</v>
      </c>
      <c r="U42" s="138">
        <f>+J34*$U$24</f>
        <v>0</v>
      </c>
      <c r="V42" s="138">
        <f>+K34*$U$24</f>
        <v>0</v>
      </c>
      <c r="W42" s="170">
        <f t="shared" si="4"/>
        <v>0</v>
      </c>
      <c r="X42" s="170">
        <f t="shared" si="3"/>
        <v>0</v>
      </c>
      <c r="Y42" s="170">
        <f t="shared" si="5"/>
        <v>0</v>
      </c>
    </row>
    <row r="43" spans="2:25">
      <c r="B43" s="163"/>
      <c r="C43" s="171"/>
      <c r="D43" s="165">
        <v>0</v>
      </c>
      <c r="E43" s="165">
        <f>E44</f>
        <v>0</v>
      </c>
      <c r="F43" s="172"/>
      <c r="G43" s="172"/>
      <c r="H43" s="172"/>
      <c r="I43" s="172"/>
      <c r="J43" s="173"/>
      <c r="K43" s="173"/>
      <c r="L43" s="176"/>
      <c r="M43" s="138"/>
      <c r="N43" s="138"/>
      <c r="O43" s="169"/>
      <c r="P43" s="169"/>
      <c r="Q43" s="138"/>
      <c r="R43" s="138"/>
      <c r="S43" s="169"/>
      <c r="T43" s="169"/>
      <c r="U43" s="138"/>
      <c r="V43" s="138"/>
      <c r="W43" s="170"/>
      <c r="X43" s="170"/>
      <c r="Y43" s="170"/>
    </row>
    <row r="44" spans="2:25">
      <c r="B44" s="163"/>
      <c r="C44" s="171">
        <f>C42</f>
        <v>0.04</v>
      </c>
      <c r="D44" s="165">
        <f>$E$8/20</f>
        <v>0</v>
      </c>
      <c r="E44" s="165">
        <f>SUM(C44*D44)*180/360+E45</f>
        <v>0</v>
      </c>
      <c r="F44" s="172">
        <f>SUM(D44:D45)</f>
        <v>0</v>
      </c>
      <c r="G44" s="172">
        <f>SUM(E44:E45)</f>
        <v>0</v>
      </c>
      <c r="H44" s="172">
        <f>F44*$H$23</f>
        <v>0</v>
      </c>
      <c r="I44" s="172">
        <f>G44*$I$23</f>
        <v>0</v>
      </c>
      <c r="J44" s="173">
        <f>+H44*$J$23</f>
        <v>0</v>
      </c>
      <c r="K44" s="173">
        <f>+I44*$K$23</f>
        <v>0</v>
      </c>
      <c r="L44" s="168">
        <f>L42+1</f>
        <v>2033</v>
      </c>
      <c r="M44" s="138">
        <f>+$M$24*J44</f>
        <v>0</v>
      </c>
      <c r="N44" s="138">
        <f>+$M$24*K44</f>
        <v>0</v>
      </c>
      <c r="O44" s="169">
        <f t="shared" ref="O44:P44" si="10">+$O$24*J42</f>
        <v>0</v>
      </c>
      <c r="P44" s="169">
        <f t="shared" si="10"/>
        <v>0</v>
      </c>
      <c r="Q44" s="138">
        <f>+J40*$Q$24</f>
        <v>0</v>
      </c>
      <c r="R44" s="138">
        <f>+K40*$Q$24</f>
        <v>0</v>
      </c>
      <c r="S44" s="169">
        <f>+J38*$S$24</f>
        <v>0</v>
      </c>
      <c r="T44" s="169">
        <f>+K38*$S$24</f>
        <v>0</v>
      </c>
      <c r="U44" s="138">
        <f>+J36*$U$24</f>
        <v>0</v>
      </c>
      <c r="V44" s="138">
        <f>+K36*$U$24</f>
        <v>0</v>
      </c>
      <c r="W44" s="170">
        <f t="shared" si="4"/>
        <v>0</v>
      </c>
      <c r="X44" s="170">
        <f t="shared" si="3"/>
        <v>0</v>
      </c>
      <c r="Y44" s="170">
        <f t="shared" si="5"/>
        <v>0</v>
      </c>
    </row>
    <row r="45" spans="2:25">
      <c r="B45" s="163"/>
      <c r="C45" s="171"/>
      <c r="D45" s="165">
        <v>0</v>
      </c>
      <c r="E45" s="165">
        <f>E46</f>
        <v>0</v>
      </c>
      <c r="F45" s="177"/>
      <c r="G45" s="177"/>
      <c r="H45" s="177"/>
      <c r="I45" s="177"/>
      <c r="J45" s="173"/>
      <c r="K45" s="173"/>
      <c r="L45" s="176"/>
      <c r="M45" s="138"/>
      <c r="N45" s="138"/>
      <c r="O45" s="169"/>
      <c r="P45" s="169"/>
      <c r="Q45" s="138"/>
      <c r="R45" s="138"/>
      <c r="S45" s="169"/>
      <c r="T45" s="169"/>
      <c r="U45" s="138"/>
      <c r="V45" s="138"/>
      <c r="W45" s="170"/>
      <c r="X45" s="170"/>
      <c r="Y45" s="170"/>
    </row>
    <row r="46" spans="2:25">
      <c r="B46" s="163"/>
      <c r="C46" s="171">
        <f>C44</f>
        <v>0.04</v>
      </c>
      <c r="D46" s="165">
        <f>$E$8/20</f>
        <v>0</v>
      </c>
      <c r="E46" s="165">
        <f>SUM(C46*D46)*180/360+E47</f>
        <v>0</v>
      </c>
      <c r="F46" s="172">
        <f>SUM(D46:D47)</f>
        <v>0</v>
      </c>
      <c r="G46" s="172">
        <f>SUM(E46:E47)</f>
        <v>0</v>
      </c>
      <c r="H46" s="172">
        <f>F46*$H$23</f>
        <v>0</v>
      </c>
      <c r="I46" s="172">
        <f>G46*$I$23</f>
        <v>0</v>
      </c>
      <c r="J46" s="173">
        <f>+H46*$J$23</f>
        <v>0</v>
      </c>
      <c r="K46" s="173">
        <f>+I46*$K$23</f>
        <v>0</v>
      </c>
      <c r="L46" s="168">
        <f>L44+1</f>
        <v>2034</v>
      </c>
      <c r="M46" s="138">
        <f>+$M$24*J46</f>
        <v>0</v>
      </c>
      <c r="N46" s="138">
        <f>+$M$24*K46</f>
        <v>0</v>
      </c>
      <c r="O46" s="169">
        <f t="shared" ref="O46:P46" si="11">+$O$24*J44</f>
        <v>0</v>
      </c>
      <c r="P46" s="169">
        <f t="shared" si="11"/>
        <v>0</v>
      </c>
      <c r="Q46" s="138">
        <f>+J42*$Q$24</f>
        <v>0</v>
      </c>
      <c r="R46" s="138">
        <f>+K42*$Q$24</f>
        <v>0</v>
      </c>
      <c r="S46" s="169">
        <f>+J40*$S$24</f>
        <v>0</v>
      </c>
      <c r="T46" s="169">
        <f>+K40*$S$24</f>
        <v>0</v>
      </c>
      <c r="U46" s="138">
        <f>+J38*$U$24</f>
        <v>0</v>
      </c>
      <c r="V46" s="138">
        <f>+K38*$U$24</f>
        <v>0</v>
      </c>
      <c r="W46" s="170">
        <f t="shared" si="4"/>
        <v>0</v>
      </c>
      <c r="X46" s="170">
        <f t="shared" si="3"/>
        <v>0</v>
      </c>
      <c r="Y46" s="170">
        <f t="shared" si="5"/>
        <v>0</v>
      </c>
    </row>
    <row r="47" spans="2:25">
      <c r="B47" s="163"/>
      <c r="C47" s="171"/>
      <c r="D47" s="165">
        <v>0</v>
      </c>
      <c r="E47" s="165">
        <f>E48</f>
        <v>0</v>
      </c>
      <c r="F47" s="172"/>
      <c r="G47" s="172"/>
      <c r="H47" s="172"/>
      <c r="I47" s="172"/>
      <c r="J47" s="173"/>
      <c r="K47" s="173"/>
      <c r="L47" s="168"/>
      <c r="M47" s="138"/>
      <c r="N47" s="138"/>
      <c r="O47" s="169"/>
      <c r="P47" s="169"/>
      <c r="Q47" s="138"/>
      <c r="R47" s="138"/>
      <c r="S47" s="169"/>
      <c r="T47" s="169"/>
      <c r="U47" s="138"/>
      <c r="V47" s="138"/>
      <c r="W47" s="170"/>
      <c r="X47" s="170"/>
      <c r="Y47" s="170"/>
    </row>
    <row r="48" spans="2:25">
      <c r="B48" s="163"/>
      <c r="C48" s="171">
        <f>C46</f>
        <v>0.04</v>
      </c>
      <c r="D48" s="165">
        <f>$E$8/20</f>
        <v>0</v>
      </c>
      <c r="E48" s="165">
        <f>SUM(C48*D48)*180/360+E49</f>
        <v>0</v>
      </c>
      <c r="F48" s="172">
        <f>SUM(D48:D49)</f>
        <v>0</v>
      </c>
      <c r="G48" s="172">
        <f>SUM(E48:E49)</f>
        <v>0</v>
      </c>
      <c r="H48" s="172">
        <f>F48*$H$23</f>
        <v>0</v>
      </c>
      <c r="I48" s="172">
        <f>G48*$I$23</f>
        <v>0</v>
      </c>
      <c r="J48" s="173">
        <f>+H48*$J$23</f>
        <v>0</v>
      </c>
      <c r="K48" s="173">
        <f>+I48*$K$23</f>
        <v>0</v>
      </c>
      <c r="L48" s="168">
        <f>L46+1</f>
        <v>2035</v>
      </c>
      <c r="M48" s="138">
        <f>+$M$24*J48</f>
        <v>0</v>
      </c>
      <c r="N48" s="138">
        <f>+$M$24*K48</f>
        <v>0</v>
      </c>
      <c r="O48" s="169">
        <f t="shared" ref="O48:P48" si="12">+$O$24*J46</f>
        <v>0</v>
      </c>
      <c r="P48" s="169">
        <f t="shared" si="12"/>
        <v>0</v>
      </c>
      <c r="Q48" s="138">
        <f>+J44*$Q$24</f>
        <v>0</v>
      </c>
      <c r="R48" s="138">
        <f>+K44*$Q$24</f>
        <v>0</v>
      </c>
      <c r="S48" s="169">
        <f>+J42*$S$24</f>
        <v>0</v>
      </c>
      <c r="T48" s="169">
        <f>+K42*$S$24</f>
        <v>0</v>
      </c>
      <c r="U48" s="138">
        <f>+J40*$U$24</f>
        <v>0</v>
      </c>
      <c r="V48" s="138">
        <f>+K40*$U$24</f>
        <v>0</v>
      </c>
      <c r="W48" s="170">
        <f t="shared" si="4"/>
        <v>0</v>
      </c>
      <c r="X48" s="170">
        <f t="shared" si="3"/>
        <v>0</v>
      </c>
      <c r="Y48" s="170">
        <f t="shared" si="5"/>
        <v>0</v>
      </c>
    </row>
    <row r="49" spans="2:25">
      <c r="B49" s="163"/>
      <c r="C49" s="171"/>
      <c r="D49" s="165">
        <v>0</v>
      </c>
      <c r="E49" s="165">
        <f>E50</f>
        <v>0</v>
      </c>
      <c r="F49" s="172"/>
      <c r="G49" s="172"/>
      <c r="H49" s="178"/>
      <c r="I49" s="178"/>
      <c r="J49" s="173"/>
      <c r="K49" s="173"/>
      <c r="L49" s="176"/>
      <c r="M49" s="138"/>
      <c r="N49" s="138"/>
      <c r="O49" s="169"/>
      <c r="P49" s="169"/>
      <c r="Q49" s="138"/>
      <c r="R49" s="138"/>
      <c r="S49" s="169"/>
      <c r="T49" s="169"/>
      <c r="U49" s="138"/>
      <c r="V49" s="138"/>
      <c r="W49" s="170"/>
      <c r="X49" s="170"/>
      <c r="Y49" s="170"/>
    </row>
    <row r="50" spans="2:25">
      <c r="B50" s="163"/>
      <c r="C50" s="171">
        <f>C48</f>
        <v>0.04</v>
      </c>
      <c r="D50" s="165">
        <f>$E$8/20</f>
        <v>0</v>
      </c>
      <c r="E50" s="165">
        <f>SUM(C50*D50)*180/360+E51</f>
        <v>0</v>
      </c>
      <c r="F50" s="172">
        <f>SUM(D50:D51)</f>
        <v>0</v>
      </c>
      <c r="G50" s="172">
        <f>SUM(E50:E51)</f>
        <v>0</v>
      </c>
      <c r="H50" s="172">
        <f>F50*$H$23</f>
        <v>0</v>
      </c>
      <c r="I50" s="172">
        <f>G50*$I$23</f>
        <v>0</v>
      </c>
      <c r="J50" s="173">
        <f>+H50*$J$23</f>
        <v>0</v>
      </c>
      <c r="K50" s="173">
        <f>+I50*$K$23</f>
        <v>0</v>
      </c>
      <c r="L50" s="168">
        <f>L48+1</f>
        <v>2036</v>
      </c>
      <c r="M50" s="138">
        <f>+$M$24*J50</f>
        <v>0</v>
      </c>
      <c r="N50" s="138">
        <f>+$M$24*K50</f>
        <v>0</v>
      </c>
      <c r="O50" s="169">
        <f t="shared" ref="O50:P50" si="13">+$O$24*J48</f>
        <v>0</v>
      </c>
      <c r="P50" s="169">
        <f t="shared" si="13"/>
        <v>0</v>
      </c>
      <c r="Q50" s="138">
        <f>+J46*$Q$24</f>
        <v>0</v>
      </c>
      <c r="R50" s="138">
        <f>+K46*$Q$24</f>
        <v>0</v>
      </c>
      <c r="S50" s="169">
        <f>+J44*$S$24</f>
        <v>0</v>
      </c>
      <c r="T50" s="169">
        <f>+K44*$S$24</f>
        <v>0</v>
      </c>
      <c r="U50" s="138">
        <f>+J42*$U$24</f>
        <v>0</v>
      </c>
      <c r="V50" s="138">
        <f>+K42*$U$24</f>
        <v>0</v>
      </c>
      <c r="W50" s="170">
        <f t="shared" si="4"/>
        <v>0</v>
      </c>
      <c r="X50" s="170">
        <f t="shared" si="3"/>
        <v>0</v>
      </c>
      <c r="Y50" s="170">
        <f t="shared" si="5"/>
        <v>0</v>
      </c>
    </row>
    <row r="51" spans="2:25">
      <c r="B51" s="163"/>
      <c r="C51" s="171"/>
      <c r="D51" s="165">
        <v>0</v>
      </c>
      <c r="E51" s="165">
        <f>E52</f>
        <v>0</v>
      </c>
      <c r="F51" s="179"/>
      <c r="G51" s="179"/>
      <c r="H51" s="179"/>
      <c r="I51" s="179"/>
      <c r="J51" s="173"/>
      <c r="K51" s="173"/>
      <c r="L51" s="176"/>
      <c r="M51" s="138"/>
      <c r="N51" s="138"/>
      <c r="O51" s="169"/>
      <c r="P51" s="169"/>
      <c r="Q51" s="138"/>
      <c r="R51" s="138"/>
      <c r="S51" s="169"/>
      <c r="T51" s="169"/>
      <c r="U51" s="138"/>
      <c r="V51" s="138"/>
      <c r="W51" s="170"/>
      <c r="X51" s="170"/>
      <c r="Y51" s="170"/>
    </row>
    <row r="52" spans="2:25">
      <c r="B52" s="163"/>
      <c r="C52" s="171">
        <f>C50</f>
        <v>0.04</v>
      </c>
      <c r="D52" s="165">
        <f>$E$8/20</f>
        <v>0</v>
      </c>
      <c r="E52" s="165">
        <f>SUM(C52*D52)*180/360+E53</f>
        <v>0</v>
      </c>
      <c r="F52" s="172">
        <f>SUM(D52:D53)</f>
        <v>0</v>
      </c>
      <c r="G52" s="172">
        <f>SUM(E52:E53)</f>
        <v>0</v>
      </c>
      <c r="H52" s="172">
        <f>F52*$H$23</f>
        <v>0</v>
      </c>
      <c r="I52" s="172">
        <f>G52*$I$23</f>
        <v>0</v>
      </c>
      <c r="J52" s="173">
        <f>+H52*$J$23</f>
        <v>0</v>
      </c>
      <c r="K52" s="173">
        <f>+I52*$K$23</f>
        <v>0</v>
      </c>
      <c r="L52" s="168">
        <f>L50+1</f>
        <v>2037</v>
      </c>
      <c r="M52" s="138">
        <f>+$M$24*J52</f>
        <v>0</v>
      </c>
      <c r="N52" s="138">
        <f>+$M$24*K52</f>
        <v>0</v>
      </c>
      <c r="O52" s="169">
        <f t="shared" ref="O52:P52" si="14">+$O$24*J50</f>
        <v>0</v>
      </c>
      <c r="P52" s="169">
        <f t="shared" si="14"/>
        <v>0</v>
      </c>
      <c r="Q52" s="138">
        <f>+J48*$Q$24</f>
        <v>0</v>
      </c>
      <c r="R52" s="138">
        <f>+K48*$Q$24</f>
        <v>0</v>
      </c>
      <c r="S52" s="169">
        <f>+J46*$S$24</f>
        <v>0</v>
      </c>
      <c r="T52" s="169">
        <f>+K46*$S$24</f>
        <v>0</v>
      </c>
      <c r="U52" s="138">
        <f>+J44*$U$24</f>
        <v>0</v>
      </c>
      <c r="V52" s="138">
        <f>+K44*$U$24</f>
        <v>0</v>
      </c>
      <c r="W52" s="170">
        <f t="shared" si="4"/>
        <v>0</v>
      </c>
      <c r="X52" s="170">
        <f t="shared" si="3"/>
        <v>0</v>
      </c>
      <c r="Y52" s="170">
        <f t="shared" si="5"/>
        <v>0</v>
      </c>
    </row>
    <row r="53" spans="2:25">
      <c r="B53" s="163"/>
      <c r="C53" s="171"/>
      <c r="D53" s="165">
        <v>0</v>
      </c>
      <c r="E53" s="165">
        <f>E54</f>
        <v>0</v>
      </c>
      <c r="F53" s="172"/>
      <c r="G53" s="172"/>
      <c r="H53" s="172"/>
      <c r="I53" s="172"/>
      <c r="J53" s="173"/>
      <c r="K53" s="173"/>
      <c r="L53" s="176"/>
      <c r="M53" s="138"/>
      <c r="N53" s="138"/>
      <c r="O53" s="169"/>
      <c r="P53" s="169"/>
      <c r="Q53" s="138"/>
      <c r="R53" s="138"/>
      <c r="S53" s="169"/>
      <c r="T53" s="169"/>
      <c r="U53" s="138"/>
      <c r="V53" s="138"/>
      <c r="W53" s="170"/>
      <c r="X53" s="170"/>
      <c r="Y53" s="170"/>
    </row>
    <row r="54" spans="2:25">
      <c r="B54" s="163"/>
      <c r="C54" s="171">
        <f>C52</f>
        <v>0.04</v>
      </c>
      <c r="D54" s="165">
        <f>$E$8/20</f>
        <v>0</v>
      </c>
      <c r="E54" s="165">
        <f>SUM(C54*D54)*180/360+E55</f>
        <v>0</v>
      </c>
      <c r="F54" s="172">
        <f>SUM(D54:D55)</f>
        <v>0</v>
      </c>
      <c r="G54" s="172">
        <f>SUM(E54:E55)</f>
        <v>0</v>
      </c>
      <c r="H54" s="172">
        <f>F54*$H$23</f>
        <v>0</v>
      </c>
      <c r="I54" s="172">
        <f>G54*$I$23</f>
        <v>0</v>
      </c>
      <c r="J54" s="173">
        <f>+H54*$J$23</f>
        <v>0</v>
      </c>
      <c r="K54" s="173">
        <f>+I54*$K$23</f>
        <v>0</v>
      </c>
      <c r="L54" s="168">
        <f>L52+1</f>
        <v>2038</v>
      </c>
      <c r="M54" s="138">
        <f>+$M$24*J54</f>
        <v>0</v>
      </c>
      <c r="N54" s="138">
        <f>+$M$24*K54</f>
        <v>0</v>
      </c>
      <c r="O54" s="169">
        <f t="shared" ref="O54:P54" si="15">+$O$24*J52</f>
        <v>0</v>
      </c>
      <c r="P54" s="169">
        <f t="shared" si="15"/>
        <v>0</v>
      </c>
      <c r="Q54" s="138">
        <f>+J50*$Q$24</f>
        <v>0</v>
      </c>
      <c r="R54" s="138">
        <f>+K50*$Q$24</f>
        <v>0</v>
      </c>
      <c r="S54" s="169">
        <f>+J48*$S$24</f>
        <v>0</v>
      </c>
      <c r="T54" s="169">
        <f>+K48*$S$24</f>
        <v>0</v>
      </c>
      <c r="U54" s="138">
        <f>+J46*$U$24</f>
        <v>0</v>
      </c>
      <c r="V54" s="138">
        <f>+K46*$U$24</f>
        <v>0</v>
      </c>
      <c r="W54" s="170">
        <f t="shared" si="4"/>
        <v>0</v>
      </c>
      <c r="X54" s="170">
        <f t="shared" si="3"/>
        <v>0</v>
      </c>
      <c r="Y54" s="170">
        <f t="shared" si="5"/>
        <v>0</v>
      </c>
    </row>
    <row r="55" spans="2:25">
      <c r="B55" s="163"/>
      <c r="C55" s="171"/>
      <c r="D55" s="165">
        <v>0</v>
      </c>
      <c r="E55" s="165">
        <f>E56</f>
        <v>0</v>
      </c>
      <c r="F55" s="172"/>
      <c r="G55" s="172"/>
      <c r="H55" s="172"/>
      <c r="I55" s="172"/>
      <c r="J55" s="173"/>
      <c r="K55" s="173"/>
      <c r="L55" s="176"/>
      <c r="M55" s="138"/>
      <c r="N55" s="138"/>
      <c r="O55" s="169"/>
      <c r="P55" s="169"/>
      <c r="Q55" s="138"/>
      <c r="R55" s="138"/>
      <c r="S55" s="169"/>
      <c r="T55" s="169"/>
      <c r="U55" s="138"/>
      <c r="V55" s="138"/>
      <c r="W55" s="170"/>
      <c r="X55" s="170"/>
      <c r="Y55" s="170"/>
    </row>
    <row r="56" spans="2:25">
      <c r="B56" s="163"/>
      <c r="C56" s="171">
        <f>C54</f>
        <v>0.04</v>
      </c>
      <c r="D56" s="165">
        <f>$E$8/20</f>
        <v>0</v>
      </c>
      <c r="E56" s="165">
        <f>SUM(C56*D56)*180/360+E57</f>
        <v>0</v>
      </c>
      <c r="F56" s="172">
        <f>SUM(D56:D57)</f>
        <v>0</v>
      </c>
      <c r="G56" s="172">
        <f>SUM(E56:E57)</f>
        <v>0</v>
      </c>
      <c r="H56" s="172">
        <f>F56*$H$23</f>
        <v>0</v>
      </c>
      <c r="I56" s="172">
        <f>G56*$I$23</f>
        <v>0</v>
      </c>
      <c r="J56" s="173">
        <f>+H56*$J$23</f>
        <v>0</v>
      </c>
      <c r="K56" s="173">
        <f>+I56*$K$23</f>
        <v>0</v>
      </c>
      <c r="L56" s="168">
        <f>L54+1</f>
        <v>2039</v>
      </c>
      <c r="M56" s="138">
        <f>+$M$24*J56</f>
        <v>0</v>
      </c>
      <c r="N56" s="138">
        <f>+$M$24*K56</f>
        <v>0</v>
      </c>
      <c r="O56" s="169">
        <f t="shared" ref="O56:P56" si="16">+$O$24*J54</f>
        <v>0</v>
      </c>
      <c r="P56" s="169">
        <f t="shared" si="16"/>
        <v>0</v>
      </c>
      <c r="Q56" s="138">
        <f>+J52*$Q$24</f>
        <v>0</v>
      </c>
      <c r="R56" s="138">
        <f>+K52*$Q$24</f>
        <v>0</v>
      </c>
      <c r="S56" s="169">
        <f>+J50*$S$24</f>
        <v>0</v>
      </c>
      <c r="T56" s="169">
        <f>+K50*$S$24</f>
        <v>0</v>
      </c>
      <c r="U56" s="138">
        <f>+J48*$U$24</f>
        <v>0</v>
      </c>
      <c r="V56" s="138">
        <f>+K48*$U$24</f>
        <v>0</v>
      </c>
      <c r="W56" s="170">
        <f t="shared" si="4"/>
        <v>0</v>
      </c>
      <c r="X56" s="170">
        <f t="shared" si="3"/>
        <v>0</v>
      </c>
      <c r="Y56" s="170">
        <f t="shared" si="5"/>
        <v>0</v>
      </c>
    </row>
    <row r="57" spans="2:25">
      <c r="B57" s="163"/>
      <c r="C57" s="171"/>
      <c r="D57" s="165">
        <v>0</v>
      </c>
      <c r="E57" s="165">
        <f>E58</f>
        <v>0</v>
      </c>
      <c r="F57" s="172"/>
      <c r="G57" s="172"/>
      <c r="H57" s="172"/>
      <c r="I57" s="172"/>
      <c r="J57" s="173"/>
      <c r="K57" s="173"/>
      <c r="L57" s="168"/>
      <c r="M57" s="138"/>
      <c r="N57" s="138"/>
      <c r="O57" s="169"/>
      <c r="P57" s="169"/>
      <c r="Q57" s="138"/>
      <c r="R57" s="138"/>
      <c r="S57" s="169"/>
      <c r="T57" s="169"/>
      <c r="U57" s="138"/>
      <c r="V57" s="138"/>
      <c r="W57" s="170"/>
      <c r="X57" s="170"/>
      <c r="Y57" s="170"/>
    </row>
    <row r="58" spans="2:25">
      <c r="B58" s="163"/>
      <c r="C58" s="171">
        <f>C56</f>
        <v>0.04</v>
      </c>
      <c r="D58" s="165">
        <f>$E$8/20</f>
        <v>0</v>
      </c>
      <c r="E58" s="165">
        <f>SUM(C58*D58)*180/360+E59</f>
        <v>0</v>
      </c>
      <c r="F58" s="172">
        <f>SUM(D58:D59)</f>
        <v>0</v>
      </c>
      <c r="G58" s="172">
        <f>SUM(E58:E59)</f>
        <v>0</v>
      </c>
      <c r="H58" s="172">
        <f>F58*$H$23</f>
        <v>0</v>
      </c>
      <c r="I58" s="172">
        <f>G58*$I$23</f>
        <v>0</v>
      </c>
      <c r="J58" s="173">
        <f>+H58*$J$23</f>
        <v>0</v>
      </c>
      <c r="K58" s="173">
        <f>+I58*$K$23</f>
        <v>0</v>
      </c>
      <c r="L58" s="168">
        <f>L56+1</f>
        <v>2040</v>
      </c>
      <c r="M58" s="138">
        <f>+$M$24*J58</f>
        <v>0</v>
      </c>
      <c r="N58" s="138">
        <f>+$M$24*K58</f>
        <v>0</v>
      </c>
      <c r="O58" s="169">
        <f t="shared" ref="O58:P58" si="17">+$O$24*J56</f>
        <v>0</v>
      </c>
      <c r="P58" s="169">
        <f t="shared" si="17"/>
        <v>0</v>
      </c>
      <c r="Q58" s="138">
        <f>+J54*$Q$24</f>
        <v>0</v>
      </c>
      <c r="R58" s="138">
        <f>+K54*$Q$24</f>
        <v>0</v>
      </c>
      <c r="S58" s="169">
        <f>+J52*$S$24</f>
        <v>0</v>
      </c>
      <c r="T58" s="169">
        <f>+K52*$S$24</f>
        <v>0</v>
      </c>
      <c r="U58" s="138">
        <f>+J50*$U$24</f>
        <v>0</v>
      </c>
      <c r="V58" s="138">
        <f>+K50*$U$24</f>
        <v>0</v>
      </c>
      <c r="W58" s="170">
        <f t="shared" si="4"/>
        <v>0</v>
      </c>
      <c r="X58" s="170">
        <f t="shared" si="3"/>
        <v>0</v>
      </c>
      <c r="Y58" s="170">
        <f t="shared" si="5"/>
        <v>0</v>
      </c>
    </row>
    <row r="59" spans="2:25">
      <c r="B59" s="163"/>
      <c r="C59" s="171"/>
      <c r="D59" s="165">
        <v>0</v>
      </c>
      <c r="E59" s="165">
        <f>E60</f>
        <v>0</v>
      </c>
      <c r="F59" s="172"/>
      <c r="G59" s="172"/>
      <c r="H59" s="172"/>
      <c r="I59" s="172"/>
      <c r="J59" s="173"/>
      <c r="K59" s="173"/>
      <c r="L59" s="176"/>
      <c r="M59" s="138"/>
      <c r="N59" s="138"/>
      <c r="O59" s="169"/>
      <c r="P59" s="169"/>
      <c r="Q59" s="138"/>
      <c r="R59" s="138"/>
      <c r="S59" s="169"/>
      <c r="T59" s="169"/>
      <c r="U59" s="138"/>
      <c r="V59" s="138"/>
      <c r="W59" s="170"/>
      <c r="X59" s="170"/>
      <c r="Y59" s="170"/>
    </row>
    <row r="60" spans="2:25">
      <c r="B60" s="163"/>
      <c r="C60" s="171">
        <f>C58</f>
        <v>0.04</v>
      </c>
      <c r="D60" s="165">
        <f>$E$8/20</f>
        <v>0</v>
      </c>
      <c r="E60" s="165">
        <f>SUM(C60*D60)*180/360+E61</f>
        <v>0</v>
      </c>
      <c r="F60" s="172">
        <f>SUM(D60:D61)</f>
        <v>0</v>
      </c>
      <c r="G60" s="172">
        <f>SUM(E60:E61)</f>
        <v>0</v>
      </c>
      <c r="H60" s="172">
        <f>F60*$H$23</f>
        <v>0</v>
      </c>
      <c r="I60" s="172">
        <f>G60*$I$23</f>
        <v>0</v>
      </c>
      <c r="J60" s="173">
        <f>+H60*$J$23</f>
        <v>0</v>
      </c>
      <c r="K60" s="173">
        <f>+I60*$K$23</f>
        <v>0</v>
      </c>
      <c r="L60" s="168">
        <f>L58+1</f>
        <v>2041</v>
      </c>
      <c r="M60" s="138">
        <f>+$M$24*J60</f>
        <v>0</v>
      </c>
      <c r="N60" s="138">
        <f>+$M$24*K60</f>
        <v>0</v>
      </c>
      <c r="O60" s="169">
        <f t="shared" ref="O60:P60" si="18">+$O$24*J58</f>
        <v>0</v>
      </c>
      <c r="P60" s="169">
        <f t="shared" si="18"/>
        <v>0</v>
      </c>
      <c r="Q60" s="138">
        <f>+J56*$Q$24</f>
        <v>0</v>
      </c>
      <c r="R60" s="138">
        <f>+K56*$Q$24</f>
        <v>0</v>
      </c>
      <c r="S60" s="169">
        <f>+J54*$S$24</f>
        <v>0</v>
      </c>
      <c r="T60" s="169">
        <f>+K54*$S$24</f>
        <v>0</v>
      </c>
      <c r="U60" s="138">
        <f>+J52*$U$24</f>
        <v>0</v>
      </c>
      <c r="V60" s="138">
        <f>+K52*$U$24</f>
        <v>0</v>
      </c>
      <c r="W60" s="170">
        <f t="shared" si="4"/>
        <v>0</v>
      </c>
      <c r="X60" s="170">
        <f t="shared" si="3"/>
        <v>0</v>
      </c>
      <c r="Y60" s="170">
        <f t="shared" si="5"/>
        <v>0</v>
      </c>
    </row>
    <row r="61" spans="2:25">
      <c r="B61" s="163"/>
      <c r="C61" s="171"/>
      <c r="D61" s="165">
        <v>0</v>
      </c>
      <c r="E61" s="165">
        <f>E62</f>
        <v>0</v>
      </c>
      <c r="F61" s="172"/>
      <c r="G61" s="172"/>
      <c r="H61" s="172"/>
      <c r="I61" s="172"/>
      <c r="J61" s="173"/>
      <c r="K61" s="173"/>
      <c r="L61" s="176"/>
      <c r="M61" s="138"/>
      <c r="N61" s="138"/>
      <c r="O61" s="169"/>
      <c r="P61" s="169"/>
      <c r="Q61" s="138"/>
      <c r="R61" s="138"/>
      <c r="S61" s="169"/>
      <c r="T61" s="169"/>
      <c r="U61" s="138"/>
      <c r="V61" s="138"/>
      <c r="W61" s="170"/>
      <c r="X61" s="170"/>
      <c r="Y61" s="170"/>
    </row>
    <row r="62" spans="2:25">
      <c r="B62" s="163"/>
      <c r="C62" s="171">
        <f>C60</f>
        <v>0.04</v>
      </c>
      <c r="D62" s="165">
        <f>$E$8/20</f>
        <v>0</v>
      </c>
      <c r="E62" s="165">
        <f>SUM(C62*D62)*180/360+E63</f>
        <v>0</v>
      </c>
      <c r="F62" s="172">
        <f>SUM(D62:D63)</f>
        <v>0</v>
      </c>
      <c r="G62" s="172">
        <f>SUM(E62:E63)</f>
        <v>0</v>
      </c>
      <c r="H62" s="172">
        <f>F62*$H$23</f>
        <v>0</v>
      </c>
      <c r="I62" s="172">
        <f>G62*$I$23</f>
        <v>0</v>
      </c>
      <c r="J62" s="173">
        <f>+H62*$J$23</f>
        <v>0</v>
      </c>
      <c r="K62" s="173">
        <f>+I62*$K$23</f>
        <v>0</v>
      </c>
      <c r="L62" s="168">
        <f>L60+1</f>
        <v>2042</v>
      </c>
      <c r="M62" s="138">
        <f>+$M$24*J62</f>
        <v>0</v>
      </c>
      <c r="N62" s="138">
        <f>+$M$24*K62</f>
        <v>0</v>
      </c>
      <c r="O62" s="169">
        <f t="shared" ref="O62:P62" si="19">+$O$24*J60</f>
        <v>0</v>
      </c>
      <c r="P62" s="169">
        <f t="shared" si="19"/>
        <v>0</v>
      </c>
      <c r="Q62" s="138">
        <f>+J58*$Q$24</f>
        <v>0</v>
      </c>
      <c r="R62" s="138">
        <f>+K58*$Q$24</f>
        <v>0</v>
      </c>
      <c r="S62" s="169">
        <f>+J56*$S$24</f>
        <v>0</v>
      </c>
      <c r="T62" s="169">
        <f>+K56*$S$24</f>
        <v>0</v>
      </c>
      <c r="U62" s="138">
        <f>+J54*$U$24</f>
        <v>0</v>
      </c>
      <c r="V62" s="138">
        <f>+K54*$U$24</f>
        <v>0</v>
      </c>
      <c r="W62" s="170">
        <f t="shared" si="4"/>
        <v>0</v>
      </c>
      <c r="X62" s="170">
        <f t="shared" si="3"/>
        <v>0</v>
      </c>
      <c r="Y62" s="170">
        <f t="shared" si="5"/>
        <v>0</v>
      </c>
    </row>
    <row r="63" spans="2:25">
      <c r="B63" s="163"/>
      <c r="C63" s="171"/>
      <c r="D63" s="165">
        <v>0</v>
      </c>
      <c r="E63" s="165">
        <f>E64</f>
        <v>0</v>
      </c>
      <c r="F63" s="172"/>
      <c r="G63" s="172"/>
      <c r="H63" s="172"/>
      <c r="I63" s="172"/>
      <c r="J63" s="173"/>
      <c r="K63" s="173"/>
      <c r="L63" s="176"/>
      <c r="M63" s="138"/>
      <c r="N63" s="138"/>
      <c r="O63" s="169"/>
      <c r="P63" s="169"/>
      <c r="Q63" s="138"/>
      <c r="R63" s="138"/>
      <c r="S63" s="169"/>
      <c r="T63" s="169"/>
      <c r="U63" s="138"/>
      <c r="V63" s="138"/>
      <c r="W63" s="170"/>
      <c r="X63" s="170"/>
      <c r="Y63" s="170"/>
    </row>
    <row r="64" spans="2:25">
      <c r="B64" s="163"/>
      <c r="C64" s="171">
        <f>C62</f>
        <v>0.04</v>
      </c>
      <c r="D64" s="165">
        <f>$E$8/20</f>
        <v>0</v>
      </c>
      <c r="E64" s="165">
        <f>SUM(C64*D64)*180/360+E65</f>
        <v>0</v>
      </c>
      <c r="F64" s="172">
        <f>SUM(D64:D65)</f>
        <v>0</v>
      </c>
      <c r="G64" s="172">
        <f>SUM(E64:E65)</f>
        <v>0</v>
      </c>
      <c r="H64" s="172">
        <f>F64*$H$23</f>
        <v>0</v>
      </c>
      <c r="I64" s="172">
        <f>G64*$I$23</f>
        <v>0</v>
      </c>
      <c r="J64" s="173">
        <f>+H64*$J$23</f>
        <v>0</v>
      </c>
      <c r="K64" s="173">
        <f>+I64*$K$23</f>
        <v>0</v>
      </c>
      <c r="L64" s="168">
        <f>L62+1</f>
        <v>2043</v>
      </c>
      <c r="M64" s="138">
        <f>+$M$24*J64</f>
        <v>0</v>
      </c>
      <c r="N64" s="138">
        <f>+$M$24*K64</f>
        <v>0</v>
      </c>
      <c r="O64" s="169">
        <f t="shared" ref="O64:P64" si="20">+$O$24*J62</f>
        <v>0</v>
      </c>
      <c r="P64" s="169">
        <f t="shared" si="20"/>
        <v>0</v>
      </c>
      <c r="Q64" s="138">
        <f>+J60*$Q$24</f>
        <v>0</v>
      </c>
      <c r="R64" s="138">
        <f>+K60*$Q$24</f>
        <v>0</v>
      </c>
      <c r="S64" s="169">
        <f>+J58*$S$24</f>
        <v>0</v>
      </c>
      <c r="T64" s="169">
        <f>+K58*$S$24</f>
        <v>0</v>
      </c>
      <c r="U64" s="138">
        <f>+J56*$U$24</f>
        <v>0</v>
      </c>
      <c r="V64" s="138">
        <f>+K56*$U$24</f>
        <v>0</v>
      </c>
      <c r="W64" s="170">
        <f t="shared" si="4"/>
        <v>0</v>
      </c>
      <c r="X64" s="170">
        <f t="shared" si="3"/>
        <v>0</v>
      </c>
      <c r="Y64" s="170">
        <f t="shared" si="5"/>
        <v>0</v>
      </c>
    </row>
    <row r="65" spans="2:30">
      <c r="B65" s="163"/>
      <c r="C65" s="171"/>
      <c r="D65" s="165">
        <v>0</v>
      </c>
      <c r="E65" s="165">
        <f>E66</f>
        <v>0</v>
      </c>
      <c r="F65" s="172"/>
      <c r="G65" s="172"/>
      <c r="H65" s="172"/>
      <c r="I65" s="172"/>
      <c r="J65" s="173"/>
      <c r="K65" s="173"/>
      <c r="L65" s="176"/>
      <c r="M65" s="138"/>
      <c r="N65" s="138"/>
      <c r="O65" s="169"/>
      <c r="P65" s="169"/>
      <c r="Q65" s="138"/>
      <c r="R65" s="138"/>
      <c r="S65" s="169"/>
      <c r="T65" s="169"/>
      <c r="U65" s="138"/>
      <c r="V65" s="138"/>
      <c r="W65" s="170"/>
      <c r="X65" s="170"/>
      <c r="Y65" s="170"/>
    </row>
    <row r="66" spans="2:30">
      <c r="B66" s="163"/>
      <c r="C66" s="171">
        <f>C64</f>
        <v>0.04</v>
      </c>
      <c r="D66" s="165">
        <f>$E$8/20</f>
        <v>0</v>
      </c>
      <c r="E66" s="165">
        <f>SUM(C66*D66)*180/360+E67</f>
        <v>0</v>
      </c>
      <c r="F66" s="172">
        <f>SUM(D66:D67)</f>
        <v>0</v>
      </c>
      <c r="G66" s="172">
        <f>SUM(E66:E67)</f>
        <v>0</v>
      </c>
      <c r="H66" s="172">
        <f>F66*$H$23</f>
        <v>0</v>
      </c>
      <c r="I66" s="172">
        <f>G66*$I$23</f>
        <v>0</v>
      </c>
      <c r="J66" s="173">
        <f>+H66*$J$23</f>
        <v>0</v>
      </c>
      <c r="K66" s="173">
        <f>+I66*$K$23</f>
        <v>0</v>
      </c>
      <c r="L66" s="168">
        <f>L64+1</f>
        <v>2044</v>
      </c>
      <c r="M66" s="138">
        <f>+$M$24*J66</f>
        <v>0</v>
      </c>
      <c r="N66" s="138">
        <f>+$M$24*K66</f>
        <v>0</v>
      </c>
      <c r="O66" s="169">
        <f>+$O$24*J64</f>
        <v>0</v>
      </c>
      <c r="P66" s="169">
        <f>+$O$24*K64</f>
        <v>0</v>
      </c>
      <c r="Q66" s="138">
        <f>+J62*$Q$24</f>
        <v>0</v>
      </c>
      <c r="R66" s="138">
        <f>+K62*$Q$24</f>
        <v>0</v>
      </c>
      <c r="S66" s="169">
        <f>+J60*$S$24</f>
        <v>0</v>
      </c>
      <c r="T66" s="169">
        <f>+K60*$S$24</f>
        <v>0</v>
      </c>
      <c r="U66" s="138">
        <f>+J58*$U$24</f>
        <v>0</v>
      </c>
      <c r="V66" s="138">
        <f>+K58*$U$24</f>
        <v>0</v>
      </c>
      <c r="W66" s="170">
        <f t="shared" si="4"/>
        <v>0</v>
      </c>
      <c r="X66" s="170">
        <f t="shared" si="3"/>
        <v>0</v>
      </c>
      <c r="Y66" s="170">
        <f t="shared" si="5"/>
        <v>0</v>
      </c>
    </row>
    <row r="67" spans="2:30">
      <c r="B67" s="139"/>
      <c r="C67" s="171"/>
      <c r="D67" s="165">
        <v>0</v>
      </c>
      <c r="E67" s="165">
        <f>E68</f>
        <v>0</v>
      </c>
      <c r="F67" s="172"/>
      <c r="G67" s="172"/>
      <c r="H67" s="172"/>
      <c r="I67" s="172"/>
      <c r="J67" s="173"/>
      <c r="K67" s="173"/>
      <c r="L67" s="168"/>
      <c r="M67" s="138"/>
      <c r="N67" s="138"/>
      <c r="O67" s="169"/>
      <c r="P67" s="169"/>
      <c r="Q67" s="138"/>
      <c r="R67" s="138"/>
      <c r="S67" s="169"/>
      <c r="T67" s="169"/>
      <c r="U67" s="138"/>
      <c r="V67" s="138"/>
      <c r="W67" s="170"/>
      <c r="X67" s="170"/>
      <c r="Y67" s="170"/>
    </row>
    <row r="68" spans="2:30">
      <c r="B68" s="139"/>
      <c r="C68" s="171">
        <f>C66</f>
        <v>0.04</v>
      </c>
      <c r="D68" s="165">
        <v>0</v>
      </c>
      <c r="E68" s="165">
        <f>SUM(C68*D68)*180/360+E69</f>
        <v>0</v>
      </c>
      <c r="F68" s="172">
        <f>SUM(D68:D69)</f>
        <v>0</v>
      </c>
      <c r="G68" s="172">
        <f>SUM(E68:E69)</f>
        <v>0</v>
      </c>
      <c r="H68" s="172">
        <f>F68*$H$23</f>
        <v>0</v>
      </c>
      <c r="I68" s="172">
        <f>G68*$I$23</f>
        <v>0</v>
      </c>
      <c r="J68" s="173">
        <f>+H68*$J$23</f>
        <v>0</v>
      </c>
      <c r="K68" s="173">
        <f>+I68*$K$23</f>
        <v>0</v>
      </c>
      <c r="L68" s="168">
        <f>L66+1</f>
        <v>2045</v>
      </c>
      <c r="M68" s="138">
        <f t="shared" ref="M68:N68" si="21">+$M$24*J68</f>
        <v>0</v>
      </c>
      <c r="N68" s="138">
        <f t="shared" si="21"/>
        <v>0</v>
      </c>
      <c r="O68" s="169">
        <f>+$O$24*J66</f>
        <v>0</v>
      </c>
      <c r="P68" s="169">
        <f>+$O$24*K66</f>
        <v>0</v>
      </c>
      <c r="Q68" s="138">
        <f>+J64*$Q$24</f>
        <v>0</v>
      </c>
      <c r="R68" s="138">
        <f>+K64*$Q$24</f>
        <v>0</v>
      </c>
      <c r="S68" s="169">
        <f>+J62*$S$24</f>
        <v>0</v>
      </c>
      <c r="T68" s="169">
        <f>+K62*$S$24</f>
        <v>0</v>
      </c>
      <c r="U68" s="138">
        <f>+J60*$U$24</f>
        <v>0</v>
      </c>
      <c r="V68" s="138">
        <f>+K60*$U$24</f>
        <v>0</v>
      </c>
      <c r="W68" s="170">
        <f t="shared" si="4"/>
        <v>0</v>
      </c>
      <c r="X68" s="170">
        <f t="shared" si="3"/>
        <v>0</v>
      </c>
      <c r="Y68" s="170">
        <f t="shared" si="5"/>
        <v>0</v>
      </c>
    </row>
    <row r="69" spans="2:30">
      <c r="B69" s="139"/>
      <c r="C69" s="171"/>
      <c r="D69" s="165">
        <v>0</v>
      </c>
      <c r="E69" s="165">
        <f>E70</f>
        <v>0</v>
      </c>
      <c r="F69" s="172"/>
      <c r="G69" s="172"/>
      <c r="H69" s="172"/>
      <c r="I69" s="172"/>
      <c r="J69" s="173"/>
      <c r="K69" s="173"/>
      <c r="L69" s="176"/>
      <c r="M69" s="138"/>
      <c r="N69" s="138"/>
      <c r="O69" s="169"/>
      <c r="P69" s="169"/>
      <c r="Q69" s="138"/>
      <c r="R69" s="138"/>
      <c r="S69" s="169"/>
      <c r="T69" s="169"/>
      <c r="U69" s="138"/>
      <c r="V69" s="138"/>
      <c r="W69" s="170"/>
      <c r="X69" s="170"/>
      <c r="Y69" s="170"/>
    </row>
    <row r="70" spans="2:30">
      <c r="B70" s="139"/>
      <c r="C70" s="171">
        <f>C68</f>
        <v>0.04</v>
      </c>
      <c r="D70" s="165">
        <v>0</v>
      </c>
      <c r="E70" s="165">
        <f>SUM(C70*D70)*180/360+E71</f>
        <v>0</v>
      </c>
      <c r="F70" s="172">
        <f>SUM(D70:D71)</f>
        <v>0</v>
      </c>
      <c r="G70" s="172">
        <f>SUM(E70:E71)</f>
        <v>0</v>
      </c>
      <c r="H70" s="172">
        <f>F70*$H$23</f>
        <v>0</v>
      </c>
      <c r="I70" s="172">
        <f>G70*$I$23</f>
        <v>0</v>
      </c>
      <c r="J70" s="173">
        <f>+H70*$J$23</f>
        <v>0</v>
      </c>
      <c r="K70" s="173">
        <f>+I70*$K$23</f>
        <v>0</v>
      </c>
      <c r="L70" s="168">
        <f>L68+1</f>
        <v>2046</v>
      </c>
      <c r="M70" s="138">
        <f t="shared" ref="M70:N70" si="22">+$M$24*J70</f>
        <v>0</v>
      </c>
      <c r="N70" s="138">
        <f t="shared" si="22"/>
        <v>0</v>
      </c>
      <c r="O70" s="169">
        <f t="shared" ref="O70:P70" si="23">+$O$24*J68</f>
        <v>0</v>
      </c>
      <c r="P70" s="169">
        <f t="shared" si="23"/>
        <v>0</v>
      </c>
      <c r="Q70" s="138">
        <f>+J66*$Q$24</f>
        <v>0</v>
      </c>
      <c r="R70" s="138">
        <f>+K66*$Q$24</f>
        <v>0</v>
      </c>
      <c r="S70" s="169">
        <f>+J64*$S$24</f>
        <v>0</v>
      </c>
      <c r="T70" s="169">
        <f>+K64*$S$24</f>
        <v>0</v>
      </c>
      <c r="U70" s="138">
        <f>+J62*$U$24</f>
        <v>0</v>
      </c>
      <c r="V70" s="138">
        <f>+K62*$U$24</f>
        <v>0</v>
      </c>
      <c r="W70" s="170">
        <f t="shared" si="4"/>
        <v>0</v>
      </c>
      <c r="X70" s="170">
        <f t="shared" si="3"/>
        <v>0</v>
      </c>
      <c r="Y70" s="170">
        <f t="shared" si="5"/>
        <v>0</v>
      </c>
    </row>
    <row r="71" spans="2:30">
      <c r="C71" s="171"/>
      <c r="D71" s="165">
        <v>0</v>
      </c>
      <c r="E71" s="165">
        <f>E72</f>
        <v>0</v>
      </c>
      <c r="F71" s="172"/>
      <c r="G71" s="172"/>
      <c r="H71" s="172"/>
      <c r="I71" s="172"/>
      <c r="J71" s="173"/>
      <c r="K71" s="173"/>
      <c r="L71" s="176"/>
      <c r="M71" s="138"/>
      <c r="N71" s="138"/>
      <c r="O71" s="169"/>
      <c r="P71" s="169"/>
      <c r="Q71" s="138"/>
      <c r="R71" s="138"/>
      <c r="S71" s="169"/>
      <c r="T71" s="169"/>
      <c r="U71" s="138"/>
      <c r="V71" s="138"/>
      <c r="W71" s="170"/>
      <c r="X71" s="170"/>
      <c r="Y71" s="170"/>
    </row>
    <row r="72" spans="2:30">
      <c r="C72" s="171">
        <f>C70</f>
        <v>0.04</v>
      </c>
      <c r="D72" s="165">
        <v>0</v>
      </c>
      <c r="E72" s="165">
        <f>SUM(C72*D72)*180/360+E73</f>
        <v>0</v>
      </c>
      <c r="F72" s="172">
        <f>SUM(D72:D73)</f>
        <v>0</v>
      </c>
      <c r="G72" s="172">
        <f>SUM(E72:E73)</f>
        <v>0</v>
      </c>
      <c r="H72" s="172">
        <f>F72*$H$23</f>
        <v>0</v>
      </c>
      <c r="I72" s="172">
        <f>G72*$I$23</f>
        <v>0</v>
      </c>
      <c r="J72" s="173">
        <f>+H72*$J$23</f>
        <v>0</v>
      </c>
      <c r="K72" s="173">
        <f>+I72*$K$23</f>
        <v>0</v>
      </c>
      <c r="L72" s="168">
        <f>L70+1</f>
        <v>2047</v>
      </c>
      <c r="M72" s="138">
        <f t="shared" ref="M72:N72" si="24">+$M$24*J72</f>
        <v>0</v>
      </c>
      <c r="N72" s="138">
        <f t="shared" si="24"/>
        <v>0</v>
      </c>
      <c r="O72" s="169">
        <f t="shared" ref="O72:P72" si="25">+$O$24*J70</f>
        <v>0</v>
      </c>
      <c r="P72" s="169">
        <f t="shared" si="25"/>
        <v>0</v>
      </c>
      <c r="Q72" s="138">
        <f t="shared" ref="Q72:R72" si="26">+J68*$Q$24</f>
        <v>0</v>
      </c>
      <c r="R72" s="138">
        <f t="shared" si="26"/>
        <v>0</v>
      </c>
      <c r="S72" s="169">
        <f>+J66*$S$24</f>
        <v>0</v>
      </c>
      <c r="T72" s="169">
        <f>+K66*$S$24</f>
        <v>0</v>
      </c>
      <c r="U72" s="138">
        <f>+J64*$U$24</f>
        <v>0</v>
      </c>
      <c r="V72" s="138">
        <f>+K64*$U$24</f>
        <v>0</v>
      </c>
      <c r="W72" s="170">
        <f t="shared" si="4"/>
        <v>0</v>
      </c>
      <c r="X72" s="170">
        <f t="shared" si="3"/>
        <v>0</v>
      </c>
      <c r="Y72" s="170">
        <f t="shared" si="5"/>
        <v>0</v>
      </c>
    </row>
    <row r="73" spans="2:30">
      <c r="C73" s="171"/>
      <c r="D73" s="165">
        <v>0</v>
      </c>
      <c r="E73" s="165">
        <f>E74</f>
        <v>0</v>
      </c>
      <c r="F73" s="172"/>
      <c r="G73" s="172"/>
      <c r="H73" s="172"/>
      <c r="I73" s="172"/>
      <c r="J73" s="173"/>
      <c r="K73" s="173"/>
      <c r="L73" s="176"/>
      <c r="M73" s="138"/>
      <c r="N73" s="138"/>
      <c r="O73" s="169"/>
      <c r="P73" s="169"/>
      <c r="Q73" s="138"/>
      <c r="R73" s="138"/>
      <c r="S73" s="169"/>
      <c r="T73" s="169"/>
      <c r="U73" s="138"/>
      <c r="V73" s="138"/>
      <c r="W73" s="170"/>
      <c r="X73" s="170"/>
      <c r="Y73" s="170"/>
    </row>
    <row r="74" spans="2:30">
      <c r="C74" s="171">
        <f>C72</f>
        <v>0.04</v>
      </c>
      <c r="D74" s="165">
        <v>0</v>
      </c>
      <c r="E74" s="165">
        <f>SUM(C74*D74)*180/360+E75</f>
        <v>0</v>
      </c>
      <c r="F74" s="172">
        <f>SUM(D74:D75)</f>
        <v>0</v>
      </c>
      <c r="G74" s="172">
        <f>SUM(E74:E75)</f>
        <v>0</v>
      </c>
      <c r="H74" s="172">
        <f>F74*$H$23</f>
        <v>0</v>
      </c>
      <c r="I74" s="172">
        <f>G74*$I$23</f>
        <v>0</v>
      </c>
      <c r="J74" s="173">
        <f>+H74*$J$23</f>
        <v>0</v>
      </c>
      <c r="K74" s="173">
        <f>+I74*$K$23</f>
        <v>0</v>
      </c>
      <c r="L74" s="168">
        <f>L72+1</f>
        <v>2048</v>
      </c>
      <c r="M74" s="138">
        <f t="shared" ref="M74:N74" si="27">+$M$24*J74</f>
        <v>0</v>
      </c>
      <c r="N74" s="138">
        <f t="shared" si="27"/>
        <v>0</v>
      </c>
      <c r="O74" s="169">
        <f t="shared" ref="O74:P74" si="28">+$O$24*J72</f>
        <v>0</v>
      </c>
      <c r="P74" s="169">
        <f t="shared" si="28"/>
        <v>0</v>
      </c>
      <c r="Q74" s="138">
        <f t="shared" ref="Q74:R74" si="29">+J70*$Q$24</f>
        <v>0</v>
      </c>
      <c r="R74" s="138">
        <f t="shared" si="29"/>
        <v>0</v>
      </c>
      <c r="S74" s="169">
        <f>+J68*$S$24</f>
        <v>0</v>
      </c>
      <c r="T74" s="169">
        <f>+K68*$S$24</f>
        <v>0</v>
      </c>
      <c r="U74" s="138">
        <f>+J66*$U$24</f>
        <v>0</v>
      </c>
      <c r="V74" s="138">
        <f>+K66*$U$24</f>
        <v>0</v>
      </c>
      <c r="W74" s="170">
        <f t="shared" si="4"/>
        <v>0</v>
      </c>
      <c r="X74" s="170">
        <f t="shared" si="3"/>
        <v>0</v>
      </c>
      <c r="Y74" s="170">
        <f t="shared" si="5"/>
        <v>0</v>
      </c>
    </row>
    <row r="75" spans="2:30">
      <c r="C75" s="180"/>
      <c r="D75" s="180"/>
      <c r="E75" s="180"/>
      <c r="F75" s="181"/>
      <c r="G75" s="181"/>
      <c r="H75" s="182"/>
      <c r="I75" s="182"/>
      <c r="J75" s="182"/>
      <c r="K75" s="182"/>
      <c r="L75" s="183"/>
      <c r="M75" s="184"/>
      <c r="N75" s="184"/>
      <c r="O75" s="185"/>
      <c r="P75" s="185"/>
      <c r="Q75" s="184"/>
      <c r="R75" s="184"/>
      <c r="S75" s="185"/>
      <c r="T75" s="185"/>
      <c r="U75" s="184"/>
      <c r="V75" s="184"/>
      <c r="W75" s="186"/>
      <c r="X75" s="186"/>
      <c r="Y75" s="186"/>
    </row>
    <row r="76" spans="2:30" ht="12" thickBot="1">
      <c r="D76" s="165">
        <f>SUM(D27:D74)</f>
        <v>0</v>
      </c>
      <c r="E76" s="165">
        <f>SUM(E27:E74)</f>
        <v>0</v>
      </c>
      <c r="F76" s="165">
        <f t="shared" ref="F76:K76" si="30">SUM(F27:F74)</f>
        <v>0</v>
      </c>
      <c r="G76" s="165">
        <f t="shared" si="30"/>
        <v>0</v>
      </c>
      <c r="H76" s="165">
        <f t="shared" si="30"/>
        <v>0</v>
      </c>
      <c r="I76" s="165">
        <f t="shared" si="30"/>
        <v>0</v>
      </c>
      <c r="J76" s="165">
        <f t="shared" si="30"/>
        <v>0</v>
      </c>
      <c r="K76" s="165">
        <f t="shared" si="30"/>
        <v>0</v>
      </c>
      <c r="L76" s="165"/>
      <c r="M76" s="187">
        <f t="shared" ref="M76:Y76" si="31">SUM(M26:M75)</f>
        <v>0</v>
      </c>
      <c r="N76" s="187">
        <f t="shared" si="31"/>
        <v>0</v>
      </c>
      <c r="O76" s="188">
        <f t="shared" si="31"/>
        <v>0</v>
      </c>
      <c r="P76" s="188">
        <f t="shared" si="31"/>
        <v>0</v>
      </c>
      <c r="Q76" s="187">
        <f t="shared" si="31"/>
        <v>0</v>
      </c>
      <c r="R76" s="187">
        <f t="shared" si="31"/>
        <v>0</v>
      </c>
      <c r="S76" s="188">
        <f t="shared" si="31"/>
        <v>0</v>
      </c>
      <c r="T76" s="188">
        <f t="shared" si="31"/>
        <v>0</v>
      </c>
      <c r="U76" s="187">
        <f t="shared" si="31"/>
        <v>0</v>
      </c>
      <c r="V76" s="187">
        <f t="shared" si="31"/>
        <v>0</v>
      </c>
      <c r="W76" s="189">
        <f t="shared" si="31"/>
        <v>0</v>
      </c>
      <c r="X76" s="189">
        <f t="shared" si="31"/>
        <v>0</v>
      </c>
      <c r="Y76" s="189">
        <f t="shared" si="31"/>
        <v>0</v>
      </c>
    </row>
    <row r="77" spans="2:30" ht="13.5" thickTop="1">
      <c r="F77" s="190"/>
      <c r="G77" s="190"/>
      <c r="H77" s="172"/>
      <c r="I77" s="172"/>
      <c r="J77" s="172"/>
      <c r="K77" s="172"/>
      <c r="L77" s="191"/>
      <c r="M77" s="192"/>
      <c r="N77" s="192"/>
      <c r="O77" s="193"/>
      <c r="P77" s="193"/>
      <c r="Q77" s="192"/>
      <c r="R77" s="192"/>
      <c r="S77" s="193"/>
      <c r="T77" s="193"/>
      <c r="U77" s="192"/>
      <c r="V77" s="192"/>
      <c r="W77" s="194"/>
      <c r="X77" s="194"/>
      <c r="Y77" s="162"/>
    </row>
    <row r="78" spans="2:30" ht="12.75">
      <c r="D78" s="139"/>
      <c r="E78" s="139"/>
      <c r="F78" s="165"/>
      <c r="G78" s="165"/>
      <c r="H78" s="195"/>
      <c r="I78" s="195"/>
      <c r="J78" s="195"/>
      <c r="K78" s="195"/>
      <c r="L78" s="196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97"/>
      <c r="X78" s="198"/>
      <c r="Y78" s="199"/>
    </row>
    <row r="79" spans="2:30" ht="12.75">
      <c r="B79" s="200"/>
      <c r="C79" s="201"/>
      <c r="D79" s="201"/>
      <c r="E79" s="141"/>
      <c r="F79" s="202"/>
      <c r="G79" s="202"/>
      <c r="H79" s="203"/>
      <c r="I79" s="203"/>
      <c r="J79" s="203"/>
      <c r="K79" s="203"/>
      <c r="L79" s="196"/>
      <c r="M79" s="191"/>
      <c r="N79" s="191"/>
      <c r="O79" s="191"/>
      <c r="P79" s="191"/>
      <c r="Q79" s="191"/>
      <c r="R79" s="191"/>
      <c r="S79" s="191"/>
      <c r="T79" s="191"/>
      <c r="U79" s="191"/>
      <c r="V79" s="191"/>
      <c r="W79" s="204">
        <f>+E8</f>
        <v>0</v>
      </c>
      <c r="X79" s="205" t="s">
        <v>177</v>
      </c>
      <c r="Y79" s="206"/>
      <c r="Z79" s="206"/>
      <c r="AA79" s="206"/>
      <c r="AB79" s="206"/>
      <c r="AC79" s="206"/>
      <c r="AD79" s="191"/>
    </row>
    <row r="80" spans="2:30" ht="12.75">
      <c r="F80" s="196"/>
      <c r="G80" s="196"/>
      <c r="H80" s="207"/>
      <c r="I80" s="207"/>
      <c r="J80" s="167"/>
      <c r="K80" s="167"/>
      <c r="L80" s="196"/>
      <c r="M80" s="196"/>
      <c r="N80" s="196"/>
      <c r="O80" s="196"/>
      <c r="P80" s="196"/>
      <c r="Q80" s="196"/>
      <c r="R80" s="196"/>
      <c r="S80" s="196"/>
      <c r="T80" s="196"/>
      <c r="U80" s="196"/>
      <c r="V80" s="196"/>
      <c r="W80" s="208">
        <f>+W79*(0.333333333333333)</f>
        <v>0</v>
      </c>
      <c r="X80" s="209" t="s">
        <v>178</v>
      </c>
      <c r="Y80" s="210"/>
      <c r="Z80" s="196"/>
      <c r="AA80" s="196"/>
      <c r="AB80" s="196"/>
      <c r="AC80" s="196"/>
      <c r="AD80" s="196"/>
    </row>
    <row r="81" spans="1:50" ht="12.75">
      <c r="F81" s="196"/>
      <c r="G81" s="196"/>
      <c r="H81" s="167"/>
      <c r="I81" s="167"/>
      <c r="J81" s="167"/>
      <c r="K81" s="167"/>
      <c r="M81" s="196"/>
      <c r="N81" s="196"/>
      <c r="O81" s="196"/>
      <c r="P81" s="196"/>
      <c r="Q81" s="196"/>
      <c r="R81" s="196"/>
      <c r="S81" s="196"/>
      <c r="T81" s="196"/>
      <c r="U81" s="196"/>
      <c r="V81" s="196"/>
      <c r="W81" s="211">
        <f>+W80/2</f>
        <v>0</v>
      </c>
      <c r="X81" s="212" t="s">
        <v>179</v>
      </c>
      <c r="Y81" s="213"/>
      <c r="Z81" s="196"/>
      <c r="AA81" s="196"/>
      <c r="AB81" s="196"/>
      <c r="AC81" s="196"/>
      <c r="AD81" s="196"/>
    </row>
    <row r="82" spans="1:50" ht="12.75">
      <c r="F82" s="196"/>
      <c r="G82" s="196"/>
      <c r="H82" s="167"/>
      <c r="I82" s="167"/>
      <c r="J82" s="167"/>
      <c r="K82" s="167"/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208">
        <f>+W81</f>
        <v>0</v>
      </c>
      <c r="X82" s="209" t="s">
        <v>180</v>
      </c>
      <c r="Y82" s="210"/>
      <c r="Z82" s="196"/>
      <c r="AA82" s="196"/>
      <c r="AB82" s="196"/>
      <c r="AC82" s="196"/>
      <c r="AD82" s="196"/>
    </row>
    <row r="83" spans="1:50" ht="12.75">
      <c r="W83" s="214">
        <f>+W76-W81</f>
        <v>0</v>
      </c>
      <c r="X83" s="215" t="s">
        <v>181</v>
      </c>
      <c r="Y83" s="199"/>
    </row>
    <row r="84" spans="1:50" ht="12.75">
      <c r="F84" s="124"/>
      <c r="G84" s="124"/>
      <c r="J84" s="123"/>
      <c r="K84" s="123"/>
      <c r="U84" s="208"/>
      <c r="V84" s="216"/>
      <c r="W84" s="199"/>
      <c r="X84" s="123"/>
    </row>
    <row r="85" spans="1:50">
      <c r="A85" s="217" t="s">
        <v>175</v>
      </c>
      <c r="B85" s="218"/>
      <c r="C85" s="219">
        <v>2025</v>
      </c>
      <c r="D85" s="219">
        <v>2026</v>
      </c>
      <c r="E85" s="219">
        <v>2027</v>
      </c>
      <c r="F85" s="219">
        <v>2028</v>
      </c>
      <c r="G85" s="219">
        <v>2029</v>
      </c>
      <c r="H85" s="219">
        <v>2030</v>
      </c>
      <c r="I85" s="219">
        <v>2031</v>
      </c>
      <c r="J85" s="219">
        <v>2032</v>
      </c>
      <c r="K85" s="219">
        <v>2033</v>
      </c>
      <c r="L85" s="219">
        <v>2034</v>
      </c>
      <c r="M85" s="219">
        <v>2035</v>
      </c>
      <c r="N85" s="219">
        <v>2036</v>
      </c>
      <c r="O85" s="219">
        <v>2037</v>
      </c>
      <c r="P85" s="219">
        <v>2038</v>
      </c>
      <c r="Q85" s="219">
        <v>2039</v>
      </c>
      <c r="R85" s="219">
        <v>2040</v>
      </c>
      <c r="S85" s="219">
        <v>2041</v>
      </c>
      <c r="T85" s="219">
        <v>2042</v>
      </c>
      <c r="U85" s="219">
        <v>2043</v>
      </c>
      <c r="V85" s="219">
        <v>2044</v>
      </c>
      <c r="W85" s="219">
        <v>2045</v>
      </c>
      <c r="X85" s="219">
        <v>2046</v>
      </c>
      <c r="Y85" s="219"/>
      <c r="Z85" s="219"/>
      <c r="AA85" s="219"/>
      <c r="AC85" s="176"/>
      <c r="AD85" s="176"/>
      <c r="AE85" s="176"/>
      <c r="AF85" s="220"/>
      <c r="AG85" s="176"/>
      <c r="AH85" s="176"/>
      <c r="AI85" s="176"/>
      <c r="AJ85" s="176"/>
      <c r="AK85" s="176"/>
      <c r="AL85" s="176"/>
      <c r="AM85" s="176"/>
      <c r="AN85" s="221"/>
      <c r="AO85" s="221"/>
      <c r="AP85" s="221"/>
      <c r="AQ85" s="222"/>
      <c r="AR85" s="222"/>
      <c r="AS85" s="222"/>
      <c r="AT85" s="190"/>
      <c r="AU85" s="222"/>
      <c r="AV85" s="190"/>
      <c r="AW85" s="222"/>
      <c r="AX85" s="190"/>
    </row>
    <row r="86" spans="1:50">
      <c r="A86" s="223" t="s">
        <v>182</v>
      </c>
      <c r="C86" s="224">
        <f>VLOOKUP(C85,$L$26:$X$74,12,FALSE)*2</f>
        <v>0</v>
      </c>
      <c r="D86" s="224">
        <f>VLOOKUP(D85,$L$26:$X$74,12,FALSE)*2</f>
        <v>0</v>
      </c>
      <c r="E86" s="224">
        <f t="shared" ref="E86:X86" si="32">VLOOKUP(E85,$L$26:$X$74,12,FALSE)*2</f>
        <v>0</v>
      </c>
      <c r="F86" s="224">
        <f t="shared" si="32"/>
        <v>0</v>
      </c>
      <c r="G86" s="224">
        <f t="shared" si="32"/>
        <v>0</v>
      </c>
      <c r="H86" s="224">
        <f t="shared" si="32"/>
        <v>0</v>
      </c>
      <c r="I86" s="224">
        <f t="shared" si="32"/>
        <v>0</v>
      </c>
      <c r="J86" s="224">
        <f t="shared" si="32"/>
        <v>0</v>
      </c>
      <c r="K86" s="224">
        <f t="shared" si="32"/>
        <v>0</v>
      </c>
      <c r="L86" s="224">
        <f t="shared" si="32"/>
        <v>0</v>
      </c>
      <c r="M86" s="224">
        <f t="shared" si="32"/>
        <v>0</v>
      </c>
      <c r="N86" s="224">
        <f t="shared" si="32"/>
        <v>0</v>
      </c>
      <c r="O86" s="224">
        <f t="shared" si="32"/>
        <v>0</v>
      </c>
      <c r="P86" s="224">
        <f t="shared" si="32"/>
        <v>0</v>
      </c>
      <c r="Q86" s="224">
        <f t="shared" si="32"/>
        <v>0</v>
      </c>
      <c r="R86" s="224">
        <f t="shared" si="32"/>
        <v>0</v>
      </c>
      <c r="S86" s="224">
        <f t="shared" si="32"/>
        <v>0</v>
      </c>
      <c r="T86" s="224">
        <f t="shared" si="32"/>
        <v>0</v>
      </c>
      <c r="U86" s="224">
        <f t="shared" si="32"/>
        <v>0</v>
      </c>
      <c r="V86" s="224">
        <f t="shared" si="32"/>
        <v>0</v>
      </c>
      <c r="W86" s="224">
        <f t="shared" si="32"/>
        <v>0</v>
      </c>
      <c r="X86" s="224">
        <f t="shared" si="32"/>
        <v>0</v>
      </c>
      <c r="Y86" s="224"/>
      <c r="Z86" s="224"/>
      <c r="AA86" s="224"/>
      <c r="AC86" s="225">
        <f>SUM(C86:AB86)</f>
        <v>0</v>
      </c>
      <c r="AD86" s="126">
        <f>+W80-AC86</f>
        <v>0</v>
      </c>
      <c r="AE86" s="130" t="s">
        <v>181</v>
      </c>
    </row>
    <row r="87" spans="1:50">
      <c r="A87" s="223" t="s">
        <v>183</v>
      </c>
      <c r="C87" s="224">
        <f>VLOOKUP(C85,$L$26:$X$74,13,FALSE)*2</f>
        <v>0</v>
      </c>
      <c r="D87" s="224">
        <f>VLOOKUP(D85,$L$26:$X$74,13,FALSE)*2</f>
        <v>0</v>
      </c>
      <c r="E87" s="224">
        <f t="shared" ref="E87:X87" si="33">VLOOKUP(E85,$L$26:$X$74,13,FALSE)*2</f>
        <v>0</v>
      </c>
      <c r="F87" s="224">
        <f t="shared" si="33"/>
        <v>0</v>
      </c>
      <c r="G87" s="224">
        <f t="shared" si="33"/>
        <v>0</v>
      </c>
      <c r="H87" s="224">
        <f t="shared" si="33"/>
        <v>0</v>
      </c>
      <c r="I87" s="224">
        <f t="shared" si="33"/>
        <v>0</v>
      </c>
      <c r="J87" s="224">
        <f t="shared" si="33"/>
        <v>0</v>
      </c>
      <c r="K87" s="224">
        <f t="shared" si="33"/>
        <v>0</v>
      </c>
      <c r="L87" s="224">
        <f t="shared" si="33"/>
        <v>0</v>
      </c>
      <c r="M87" s="224">
        <f t="shared" si="33"/>
        <v>0</v>
      </c>
      <c r="N87" s="224">
        <f t="shared" si="33"/>
        <v>0</v>
      </c>
      <c r="O87" s="224">
        <f t="shared" si="33"/>
        <v>0</v>
      </c>
      <c r="P87" s="224">
        <f t="shared" si="33"/>
        <v>0</v>
      </c>
      <c r="Q87" s="224">
        <f t="shared" si="33"/>
        <v>0</v>
      </c>
      <c r="R87" s="224">
        <f t="shared" si="33"/>
        <v>0</v>
      </c>
      <c r="S87" s="224">
        <f t="shared" si="33"/>
        <v>0</v>
      </c>
      <c r="T87" s="224">
        <f t="shared" si="33"/>
        <v>0</v>
      </c>
      <c r="U87" s="224">
        <f t="shared" si="33"/>
        <v>0</v>
      </c>
      <c r="V87" s="224">
        <f t="shared" si="33"/>
        <v>0</v>
      </c>
      <c r="W87" s="224">
        <f t="shared" si="33"/>
        <v>0</v>
      </c>
      <c r="X87" s="224">
        <f t="shared" si="33"/>
        <v>0</v>
      </c>
      <c r="Y87" s="224"/>
      <c r="Z87" s="224"/>
      <c r="AA87" s="224"/>
      <c r="AC87" s="225">
        <f>SUM(C87:AB87)</f>
        <v>0</v>
      </c>
    </row>
    <row r="88" spans="1:50" s="226" customFormat="1">
      <c r="A88" s="226" t="s">
        <v>184</v>
      </c>
      <c r="C88" s="227">
        <f>SUM(C86:C87)</f>
        <v>0</v>
      </c>
      <c r="D88" s="227">
        <f t="shared" ref="D88:X88" si="34">SUM(D86:D87)</f>
        <v>0</v>
      </c>
      <c r="E88" s="227">
        <f t="shared" si="34"/>
        <v>0</v>
      </c>
      <c r="F88" s="227">
        <f t="shared" si="34"/>
        <v>0</v>
      </c>
      <c r="G88" s="227">
        <f t="shared" si="34"/>
        <v>0</v>
      </c>
      <c r="H88" s="227">
        <f t="shared" si="34"/>
        <v>0</v>
      </c>
      <c r="I88" s="227">
        <f t="shared" si="34"/>
        <v>0</v>
      </c>
      <c r="J88" s="227">
        <f t="shared" si="34"/>
        <v>0</v>
      </c>
      <c r="K88" s="227">
        <f t="shared" si="34"/>
        <v>0</v>
      </c>
      <c r="L88" s="227">
        <f t="shared" si="34"/>
        <v>0</v>
      </c>
      <c r="M88" s="227">
        <f t="shared" si="34"/>
        <v>0</v>
      </c>
      <c r="N88" s="227">
        <f t="shared" si="34"/>
        <v>0</v>
      </c>
      <c r="O88" s="227">
        <f t="shared" si="34"/>
        <v>0</v>
      </c>
      <c r="P88" s="227">
        <f t="shared" si="34"/>
        <v>0</v>
      </c>
      <c r="Q88" s="227">
        <f t="shared" si="34"/>
        <v>0</v>
      </c>
      <c r="R88" s="227">
        <f t="shared" si="34"/>
        <v>0</v>
      </c>
      <c r="S88" s="227">
        <f t="shared" si="34"/>
        <v>0</v>
      </c>
      <c r="T88" s="227">
        <f t="shared" si="34"/>
        <v>0</v>
      </c>
      <c r="U88" s="227">
        <f t="shared" si="34"/>
        <v>0</v>
      </c>
      <c r="V88" s="227">
        <f t="shared" si="34"/>
        <v>0</v>
      </c>
      <c r="W88" s="227">
        <f t="shared" si="34"/>
        <v>0</v>
      </c>
      <c r="X88" s="227">
        <f t="shared" si="34"/>
        <v>0</v>
      </c>
      <c r="Y88" s="227"/>
      <c r="Z88" s="227"/>
      <c r="AA88" s="227"/>
      <c r="AC88" s="227"/>
    </row>
    <row r="89" spans="1:50">
      <c r="L89" s="176"/>
    </row>
    <row r="90" spans="1:50">
      <c r="L90" s="176"/>
    </row>
    <row r="91" spans="1:50">
      <c r="L91" s="176"/>
    </row>
    <row r="92" spans="1:50">
      <c r="L92" s="176"/>
    </row>
    <row r="93" spans="1:50">
      <c r="L93" s="176"/>
    </row>
    <row r="94" spans="1:50">
      <c r="L94" s="176"/>
    </row>
    <row r="95" spans="1:50">
      <c r="L95" s="176"/>
    </row>
    <row r="96" spans="1:50">
      <c r="L96" s="176"/>
    </row>
    <row r="97" spans="12:12">
      <c r="L97" s="176"/>
    </row>
    <row r="98" spans="12:12">
      <c r="L98" s="220"/>
    </row>
    <row r="99" spans="12:12">
      <c r="L99" s="176"/>
    </row>
    <row r="100" spans="12:12">
      <c r="L100" s="176"/>
    </row>
    <row r="101" spans="12:12">
      <c r="L101" s="176"/>
    </row>
    <row r="102" spans="12:12">
      <c r="L102" s="176"/>
    </row>
    <row r="103" spans="12:12">
      <c r="L103" s="176"/>
    </row>
    <row r="104" spans="12:12">
      <c r="L104" s="176"/>
    </row>
    <row r="105" spans="12:12">
      <c r="L105" s="176"/>
    </row>
    <row r="106" spans="12:12">
      <c r="L106" s="176"/>
    </row>
    <row r="107" spans="12:12">
      <c r="L107" s="176"/>
    </row>
    <row r="108" spans="12:12">
      <c r="L108" s="176"/>
    </row>
    <row r="109" spans="12:12">
      <c r="L109" s="176"/>
    </row>
    <row r="110" spans="12:12">
      <c r="L110" s="176"/>
    </row>
    <row r="111" spans="12:12">
      <c r="L111" s="176"/>
    </row>
    <row r="112" spans="12:12">
      <c r="L112" s="176"/>
    </row>
    <row r="113" spans="12:12">
      <c r="L113" s="176"/>
    </row>
    <row r="114" spans="12:12">
      <c r="L114" s="221"/>
    </row>
    <row r="115" spans="12:12">
      <c r="L115" s="176"/>
    </row>
    <row r="116" spans="12:12">
      <c r="L116" s="221"/>
    </row>
    <row r="117" spans="12:12">
      <c r="L117" s="221"/>
    </row>
    <row r="118" spans="12:12">
      <c r="L118" s="221"/>
    </row>
    <row r="119" spans="12:12">
      <c r="L119" s="221"/>
    </row>
    <row r="120" spans="12:12">
      <c r="L120" s="222"/>
    </row>
    <row r="121" spans="12:12">
      <c r="L121" s="222"/>
    </row>
    <row r="122" spans="12:12">
      <c r="L122" s="222"/>
    </row>
    <row r="123" spans="12:12">
      <c r="L123" s="222"/>
    </row>
    <row r="124" spans="12:12">
      <c r="L124" s="222"/>
    </row>
    <row r="125" spans="12:12">
      <c r="L125" s="222"/>
    </row>
    <row r="126" spans="12:12">
      <c r="L126" s="190"/>
    </row>
    <row r="127" spans="12:12">
      <c r="L127" s="222"/>
    </row>
    <row r="128" spans="12:12">
      <c r="L128" s="190"/>
    </row>
  </sheetData>
  <sheetProtection algorithmName="SHA-512" hashValue="Q4B+MvSnTJzGM0/LDh60iozdTyzNSb91p5BPFJA2/RhqLhLxRRj7UPS7ayniECfoKs5uoHmdsStWOZGvhS8n0w==" saltValue="ofFTh1E3o0odKkguKJlz9Q==" spinCount="100000" sheet="1" selectLockedCells="1"/>
  <mergeCells count="13">
    <mergeCell ref="W24:Y24"/>
    <mergeCell ref="M23:N23"/>
    <mergeCell ref="O23:P23"/>
    <mergeCell ref="Q23:R23"/>
    <mergeCell ref="S23:T23"/>
    <mergeCell ref="U23:V23"/>
    <mergeCell ref="W23:Y23"/>
    <mergeCell ref="W22:Y22"/>
    <mergeCell ref="M22:N22"/>
    <mergeCell ref="O22:P22"/>
    <mergeCell ref="Q22:R22"/>
    <mergeCell ref="S22:T22"/>
    <mergeCell ref="U22:V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128"/>
  <sheetViews>
    <sheetView topLeftCell="C1" zoomScaleNormal="100" workbookViewId="0">
      <selection activeCell="M24" sqref="M24"/>
    </sheetView>
  </sheetViews>
  <sheetFormatPr defaultColWidth="9.140625" defaultRowHeight="11.25"/>
  <cols>
    <col min="1" max="1" width="5.85546875" style="139" customWidth="1"/>
    <col min="2" max="2" width="9.7109375" style="139" customWidth="1"/>
    <col min="3" max="3" width="10.140625" style="139" bestFit="1" customWidth="1"/>
    <col min="4" max="4" width="15.85546875" style="139" customWidth="1"/>
    <col min="5" max="5" width="12.7109375" style="139" customWidth="1"/>
    <col min="6" max="6" width="12.28515625" style="139" bestFit="1" customWidth="1"/>
    <col min="7" max="7" width="13" style="139" bestFit="1" customWidth="1"/>
    <col min="8" max="8" width="13" style="144" bestFit="1" customWidth="1"/>
    <col min="9" max="11" width="12.42578125" style="144" customWidth="1"/>
    <col min="12" max="12" width="10.28515625" style="139" bestFit="1" customWidth="1"/>
    <col min="13" max="14" width="11.5703125" style="139" customWidth="1"/>
    <col min="15" max="16" width="11.28515625" style="139" customWidth="1"/>
    <col min="17" max="18" width="11" style="139" customWidth="1"/>
    <col min="19" max="20" width="11.7109375" style="139" customWidth="1"/>
    <col min="21" max="21" width="10.85546875" style="139" customWidth="1"/>
    <col min="22" max="22" width="9" style="139" bestFit="1" customWidth="1"/>
    <col min="23" max="23" width="14.7109375" style="139" customWidth="1"/>
    <col min="24" max="24" width="16" style="348" customWidth="1"/>
    <col min="25" max="25" width="9.7109375" style="139" bestFit="1" customWidth="1"/>
    <col min="26" max="28" width="9.140625" style="139"/>
    <col min="29" max="29" width="9.85546875" style="139" bestFit="1" customWidth="1"/>
    <col min="30" max="30" width="9.5703125" style="139" bestFit="1" customWidth="1"/>
    <col min="31" max="31" width="9.7109375" style="139" bestFit="1" customWidth="1"/>
    <col min="32" max="16384" width="9.140625" style="139"/>
  </cols>
  <sheetData>
    <row r="1" spans="2:24" ht="23.25">
      <c r="B1" s="122" t="s">
        <v>146</v>
      </c>
      <c r="X1" s="139"/>
    </row>
    <row r="2" spans="2:24">
      <c r="B2" s="125" t="s">
        <v>147</v>
      </c>
      <c r="C2" s="345">
        <f>+W83</f>
        <v>0</v>
      </c>
      <c r="X2" s="139"/>
    </row>
    <row r="3" spans="2:24">
      <c r="B3" s="125" t="s">
        <v>148</v>
      </c>
      <c r="C3" s="345">
        <f>+AD86</f>
        <v>0</v>
      </c>
      <c r="X3" s="139"/>
    </row>
    <row r="4" spans="2:24">
      <c r="B4" s="346" t="s">
        <v>149</v>
      </c>
      <c r="C4" s="346"/>
      <c r="D4" s="346"/>
      <c r="L4" s="347"/>
      <c r="W4" s="348"/>
      <c r="X4" s="139"/>
    </row>
    <row r="5" spans="2:24">
      <c r="B5" s="139" t="s">
        <v>150</v>
      </c>
      <c r="W5" s="348"/>
      <c r="X5" s="139"/>
    </row>
    <row r="6" spans="2:24">
      <c r="H6" s="139"/>
      <c r="I6" s="139"/>
      <c r="J6" s="139"/>
      <c r="K6" s="139"/>
      <c r="X6" s="139"/>
    </row>
    <row r="7" spans="2:24">
      <c r="H7" s="139"/>
      <c r="I7" s="139"/>
      <c r="J7" s="139"/>
      <c r="K7" s="139"/>
      <c r="X7" s="139"/>
    </row>
    <row r="8" spans="2:24">
      <c r="B8" s="125" t="s">
        <v>151</v>
      </c>
      <c r="C8" s="125"/>
      <c r="D8" s="125"/>
      <c r="E8" s="131">
        <f>'FUNDING SOURCES'!C2*1000</f>
        <v>0</v>
      </c>
      <c r="F8" s="139" t="s">
        <v>188</v>
      </c>
      <c r="H8" s="139"/>
      <c r="I8" s="139"/>
      <c r="J8" s="139"/>
      <c r="K8" s="139"/>
      <c r="X8" s="139"/>
    </row>
    <row r="9" spans="2:24">
      <c r="B9" s="125" t="s">
        <v>152</v>
      </c>
      <c r="C9" s="125"/>
      <c r="D9" s="125"/>
      <c r="E9" s="132">
        <v>0.04</v>
      </c>
      <c r="H9" s="139"/>
      <c r="I9" s="139"/>
      <c r="J9" s="139"/>
      <c r="K9" s="139"/>
      <c r="X9" s="139"/>
    </row>
    <row r="10" spans="2:24">
      <c r="B10" s="125"/>
      <c r="C10" s="125"/>
      <c r="D10" s="125"/>
      <c r="E10" s="125"/>
      <c r="H10" s="139"/>
      <c r="I10" s="139"/>
      <c r="J10" s="139"/>
      <c r="K10" s="139"/>
      <c r="X10" s="139"/>
    </row>
    <row r="11" spans="2:24">
      <c r="B11" s="125" t="s">
        <v>153</v>
      </c>
      <c r="C11" s="125"/>
      <c r="D11" s="125"/>
      <c r="E11" s="133">
        <f>+E8/20</f>
        <v>0</v>
      </c>
      <c r="H11" s="139"/>
      <c r="I11" s="139"/>
      <c r="J11" s="139"/>
      <c r="K11" s="139"/>
      <c r="X11" s="139"/>
    </row>
    <row r="12" spans="2:24">
      <c r="B12" s="125" t="s">
        <v>154</v>
      </c>
      <c r="C12" s="125"/>
      <c r="D12" s="125"/>
      <c r="E12" s="134">
        <f>+E11/3</f>
        <v>0</v>
      </c>
      <c r="H12" s="139"/>
      <c r="I12" s="139"/>
      <c r="J12" s="139"/>
      <c r="K12" s="139"/>
      <c r="X12" s="139"/>
    </row>
    <row r="13" spans="2:24">
      <c r="B13" s="125" t="s">
        <v>155</v>
      </c>
      <c r="C13" s="125"/>
      <c r="D13" s="125"/>
      <c r="E13" s="135">
        <f>E12-(D28/3)</f>
        <v>0</v>
      </c>
      <c r="H13" s="139"/>
      <c r="I13" s="139"/>
      <c r="J13" s="139"/>
      <c r="K13" s="139"/>
      <c r="X13" s="139"/>
    </row>
    <row r="14" spans="2:24">
      <c r="B14" s="349"/>
      <c r="C14" s="349"/>
      <c r="D14" s="349"/>
      <c r="E14" s="349"/>
      <c r="X14" s="139"/>
    </row>
    <row r="15" spans="2:24">
      <c r="B15" s="349" t="s">
        <v>156</v>
      </c>
      <c r="C15" s="349"/>
      <c r="D15" s="349"/>
      <c r="E15" s="140">
        <f>+E8*(0.333333333333333)*(0.5)</f>
        <v>0</v>
      </c>
      <c r="X15" s="139"/>
    </row>
    <row r="16" spans="2:24">
      <c r="B16" s="125" t="s">
        <v>157</v>
      </c>
      <c r="C16" s="125"/>
      <c r="D16" s="125"/>
      <c r="E16" s="133">
        <f>+E15-W76</f>
        <v>0</v>
      </c>
      <c r="X16" s="139"/>
    </row>
    <row r="17" spans="2:25">
      <c r="B17" s="125"/>
      <c r="C17" s="125"/>
      <c r="D17" s="125"/>
      <c r="E17" s="125"/>
      <c r="X17" s="139"/>
    </row>
    <row r="18" spans="2:25">
      <c r="B18" s="349" t="s">
        <v>158</v>
      </c>
      <c r="C18" s="349"/>
      <c r="D18" s="349"/>
      <c r="E18" s="140">
        <f>ROUND(AVERAGE(W28:W74)*2,-2)</f>
        <v>0</v>
      </c>
      <c r="X18" s="139"/>
    </row>
    <row r="19" spans="2:25">
      <c r="B19" s="125" t="s">
        <v>159</v>
      </c>
      <c r="C19" s="125"/>
      <c r="D19" s="125"/>
      <c r="E19" s="140">
        <f>ROUND(MAX(W28:W74)*2,-2)</f>
        <v>0</v>
      </c>
      <c r="X19" s="139"/>
    </row>
    <row r="20" spans="2:25" s="350" customFormat="1">
      <c r="B20" s="349" t="s">
        <v>160</v>
      </c>
      <c r="C20" s="349"/>
      <c r="D20" s="349"/>
      <c r="E20" s="140">
        <f>ROUND(AVERAGE(X28:X74)*2,-2)</f>
        <v>0</v>
      </c>
      <c r="H20" s="351"/>
      <c r="I20" s="351"/>
      <c r="J20" s="351"/>
      <c r="K20" s="351"/>
    </row>
    <row r="21" spans="2:25" s="350" customFormat="1">
      <c r="B21" s="125" t="s">
        <v>161</v>
      </c>
      <c r="C21" s="125"/>
      <c r="D21" s="125"/>
      <c r="E21" s="140">
        <f>ROUND(MAX(X28:X74)*2,-2)</f>
        <v>0</v>
      </c>
      <c r="H21" s="351"/>
      <c r="I21" s="351"/>
      <c r="J21" s="351"/>
      <c r="K21" s="351"/>
      <c r="M21" s="352"/>
    </row>
    <row r="22" spans="2:25">
      <c r="F22" s="351"/>
      <c r="G22" s="351"/>
      <c r="L22" s="350"/>
      <c r="M22" s="488" t="s">
        <v>162</v>
      </c>
      <c r="N22" s="488"/>
      <c r="O22" s="489" t="s">
        <v>162</v>
      </c>
      <c r="P22" s="489"/>
      <c r="Q22" s="488" t="s">
        <v>162</v>
      </c>
      <c r="R22" s="488"/>
      <c r="S22" s="489" t="s">
        <v>162</v>
      </c>
      <c r="T22" s="489"/>
      <c r="U22" s="488" t="s">
        <v>162</v>
      </c>
      <c r="V22" s="488"/>
      <c r="W22" s="494" t="s">
        <v>163</v>
      </c>
      <c r="X22" s="494"/>
      <c r="Y22" s="494"/>
    </row>
    <row r="23" spans="2:25">
      <c r="F23" s="144"/>
      <c r="G23" s="144"/>
      <c r="H23" s="145">
        <v>0.33333333333333331</v>
      </c>
      <c r="I23" s="145">
        <v>0.33333333333333331</v>
      </c>
      <c r="J23" s="145">
        <v>0.5</v>
      </c>
      <c r="K23" s="145">
        <v>0.5</v>
      </c>
      <c r="M23" s="496">
        <f>L28</f>
        <v>2027</v>
      </c>
      <c r="N23" s="496"/>
      <c r="O23" s="497">
        <f>M23+1</f>
        <v>2028</v>
      </c>
      <c r="P23" s="497"/>
      <c r="Q23" s="497">
        <f t="shared" ref="Q23" si="0">O23+1</f>
        <v>2029</v>
      </c>
      <c r="R23" s="497"/>
      <c r="S23" s="497">
        <f t="shared" ref="S23" si="1">Q23+1</f>
        <v>2030</v>
      </c>
      <c r="T23" s="497"/>
      <c r="U23" s="497">
        <f t="shared" ref="U23" si="2">S23+1</f>
        <v>2031</v>
      </c>
      <c r="V23" s="497"/>
      <c r="W23" s="498" t="s">
        <v>164</v>
      </c>
      <c r="X23" s="498"/>
      <c r="Y23" s="498"/>
    </row>
    <row r="24" spans="2:25">
      <c r="D24" s="147"/>
      <c r="E24" s="148"/>
      <c r="F24" s="149" t="s">
        <v>165</v>
      </c>
      <c r="G24" s="149" t="s">
        <v>166</v>
      </c>
      <c r="H24" s="149" t="s">
        <v>165</v>
      </c>
      <c r="I24" s="149" t="s">
        <v>166</v>
      </c>
      <c r="J24" s="149" t="s">
        <v>165</v>
      </c>
      <c r="K24" s="149" t="s">
        <v>166</v>
      </c>
      <c r="L24" s="150" t="s">
        <v>167</v>
      </c>
      <c r="M24" s="246">
        <v>0.25</v>
      </c>
      <c r="N24" s="323"/>
      <c r="O24" s="246">
        <v>0.5</v>
      </c>
      <c r="P24" s="353"/>
      <c r="Q24" s="246">
        <v>0.25</v>
      </c>
      <c r="R24" s="354"/>
      <c r="S24" s="246">
        <v>0</v>
      </c>
      <c r="T24" s="353"/>
      <c r="U24" s="246">
        <v>0</v>
      </c>
      <c r="V24" s="354"/>
      <c r="W24" s="495">
        <f>IF(SUM(M24:U24)=1,1,"CHECK PERCENTAGES")</f>
        <v>1</v>
      </c>
      <c r="X24" s="495"/>
      <c r="Y24" s="495"/>
    </row>
    <row r="25" spans="2:25">
      <c r="B25" s="154" t="s">
        <v>168</v>
      </c>
      <c r="C25" s="155" t="s">
        <v>169</v>
      </c>
      <c r="D25" s="155" t="s">
        <v>170</v>
      </c>
      <c r="E25" s="155" t="s">
        <v>171</v>
      </c>
      <c r="F25" s="156" t="s">
        <v>172</v>
      </c>
      <c r="G25" s="156" t="s">
        <v>172</v>
      </c>
      <c r="H25" s="157" t="s">
        <v>173</v>
      </c>
      <c r="I25" s="157" t="s">
        <v>173</v>
      </c>
      <c r="J25" s="355" t="s">
        <v>174</v>
      </c>
      <c r="K25" s="355" t="s">
        <v>174</v>
      </c>
      <c r="L25" s="159" t="s">
        <v>175</v>
      </c>
      <c r="M25" s="323" t="s">
        <v>165</v>
      </c>
      <c r="N25" s="323" t="s">
        <v>166</v>
      </c>
      <c r="O25" s="324" t="s">
        <v>165</v>
      </c>
      <c r="P25" s="324" t="s">
        <v>166</v>
      </c>
      <c r="Q25" s="323" t="s">
        <v>165</v>
      </c>
      <c r="R25" s="323" t="s">
        <v>166</v>
      </c>
      <c r="S25" s="324" t="s">
        <v>165</v>
      </c>
      <c r="T25" s="324" t="s">
        <v>166</v>
      </c>
      <c r="U25" s="323" t="s">
        <v>165</v>
      </c>
      <c r="V25" s="323" t="s">
        <v>166</v>
      </c>
      <c r="W25" s="161" t="s">
        <v>165</v>
      </c>
      <c r="X25" s="161" t="s">
        <v>166</v>
      </c>
      <c r="Y25" s="356" t="s">
        <v>176</v>
      </c>
    </row>
    <row r="26" spans="2:25">
      <c r="B26" s="163"/>
      <c r="C26" s="164"/>
      <c r="D26" s="165"/>
      <c r="E26" s="165"/>
      <c r="F26" s="166"/>
      <c r="G26" s="166"/>
      <c r="H26" s="357"/>
      <c r="I26" s="357"/>
      <c r="J26" s="357"/>
      <c r="K26" s="357"/>
      <c r="L26" s="168">
        <v>2026</v>
      </c>
      <c r="M26" s="133"/>
      <c r="N26" s="133"/>
      <c r="O26" s="358"/>
      <c r="P26" s="358"/>
      <c r="Q26" s="133"/>
      <c r="R26" s="133"/>
      <c r="S26" s="358"/>
      <c r="T26" s="358"/>
      <c r="U26" s="133"/>
      <c r="V26" s="133"/>
      <c r="W26" s="359"/>
      <c r="X26" s="359"/>
      <c r="Y26" s="359"/>
    </row>
    <row r="27" spans="2:25">
      <c r="B27" s="163"/>
      <c r="C27" s="164"/>
      <c r="D27" s="165">
        <v>0</v>
      </c>
      <c r="E27" s="165">
        <f>E28</f>
        <v>0</v>
      </c>
      <c r="F27" s="166"/>
      <c r="G27" s="166"/>
      <c r="H27" s="357"/>
      <c r="I27" s="357"/>
      <c r="J27" s="357"/>
      <c r="K27" s="357"/>
      <c r="L27" s="168"/>
      <c r="M27" s="133"/>
      <c r="N27" s="133"/>
      <c r="O27" s="358"/>
      <c r="P27" s="358"/>
      <c r="Q27" s="133"/>
      <c r="R27" s="133"/>
      <c r="S27" s="358"/>
      <c r="T27" s="358"/>
      <c r="U27" s="133"/>
      <c r="V27" s="133"/>
      <c r="W27" s="359"/>
      <c r="X27" s="359"/>
      <c r="Y27" s="359"/>
    </row>
    <row r="28" spans="2:25">
      <c r="B28" s="163"/>
      <c r="C28" s="164">
        <v>0.04</v>
      </c>
      <c r="D28" s="165">
        <f>$E$8/20</f>
        <v>0</v>
      </c>
      <c r="E28" s="165">
        <f>SUM(C28*D28)*180/360+E29</f>
        <v>0</v>
      </c>
      <c r="F28" s="172">
        <f>SUM(D27:D29)</f>
        <v>0</v>
      </c>
      <c r="G28" s="172">
        <f>SUM(E27:E29)</f>
        <v>0</v>
      </c>
      <c r="H28" s="172">
        <f>F28*$H$23</f>
        <v>0</v>
      </c>
      <c r="I28" s="172">
        <f>G28*$I$23</f>
        <v>0</v>
      </c>
      <c r="J28" s="172">
        <f>+H28*$J$23</f>
        <v>0</v>
      </c>
      <c r="K28" s="172">
        <f>+I28*$K$23</f>
        <v>0</v>
      </c>
      <c r="L28" s="174">
        <f>L26+1</f>
        <v>2027</v>
      </c>
      <c r="M28" s="133">
        <f>+$M$24*J28</f>
        <v>0</v>
      </c>
      <c r="N28" s="133">
        <f>+$M$24*K28</f>
        <v>0</v>
      </c>
      <c r="O28" s="358"/>
      <c r="P28" s="358"/>
      <c r="Q28" s="133"/>
      <c r="R28" s="133"/>
      <c r="S28" s="358"/>
      <c r="T28" s="358"/>
      <c r="U28" s="133"/>
      <c r="V28" s="133"/>
      <c r="W28" s="359">
        <f>+M28+O28+Q28+S28+U28</f>
        <v>0</v>
      </c>
      <c r="X28" s="359">
        <f>+N28+P28+R28+T28+V28</f>
        <v>0</v>
      </c>
      <c r="Y28" s="359">
        <f>+W28+X28</f>
        <v>0</v>
      </c>
    </row>
    <row r="29" spans="2:25">
      <c r="B29" s="163"/>
      <c r="C29" s="164"/>
      <c r="D29" s="165">
        <v>0</v>
      </c>
      <c r="E29" s="165">
        <f>E30</f>
        <v>0</v>
      </c>
      <c r="F29" s="172"/>
      <c r="G29" s="172"/>
      <c r="H29" s="172"/>
      <c r="I29" s="172"/>
      <c r="J29" s="172"/>
      <c r="K29" s="172"/>
      <c r="L29" s="175"/>
      <c r="M29" s="133"/>
      <c r="N29" s="133"/>
      <c r="O29" s="358"/>
      <c r="P29" s="358"/>
      <c r="Q29" s="133"/>
      <c r="R29" s="133"/>
      <c r="S29" s="358"/>
      <c r="T29" s="358"/>
      <c r="U29" s="133"/>
      <c r="V29" s="133"/>
      <c r="W29" s="359"/>
      <c r="X29" s="359"/>
      <c r="Y29" s="359"/>
    </row>
    <row r="30" spans="2:25">
      <c r="B30" s="163"/>
      <c r="C30" s="164">
        <f>C28</f>
        <v>0.04</v>
      </c>
      <c r="D30" s="165">
        <f>$E$8/20</f>
        <v>0</v>
      </c>
      <c r="E30" s="165">
        <f>SUM(C30*D30)*180/360+E31</f>
        <v>0</v>
      </c>
      <c r="F30" s="172">
        <f>SUM(D30:D31)</f>
        <v>0</v>
      </c>
      <c r="G30" s="172">
        <f>SUM(E30:E31)</f>
        <v>0</v>
      </c>
      <c r="H30" s="172">
        <f>F30*$H$23</f>
        <v>0</v>
      </c>
      <c r="I30" s="172">
        <f>G30*$I$23</f>
        <v>0</v>
      </c>
      <c r="J30" s="172">
        <f>+H30*$J$23</f>
        <v>0</v>
      </c>
      <c r="K30" s="172">
        <f>+I30*$K$23</f>
        <v>0</v>
      </c>
      <c r="L30" s="174">
        <f>L28+1</f>
        <v>2028</v>
      </c>
      <c r="M30" s="133">
        <f>+$M$24*J30</f>
        <v>0</v>
      </c>
      <c r="N30" s="133">
        <f>+$M$24*K30</f>
        <v>0</v>
      </c>
      <c r="O30" s="358">
        <f>+$O$24*J28</f>
        <v>0</v>
      </c>
      <c r="P30" s="358">
        <f>+$O$24*K28</f>
        <v>0</v>
      </c>
      <c r="Q30" s="133"/>
      <c r="R30" s="133"/>
      <c r="S30" s="358"/>
      <c r="T30" s="358"/>
      <c r="U30" s="133"/>
      <c r="V30" s="133"/>
      <c r="W30" s="359">
        <f>+M30+O30+Q30+S30+U30</f>
        <v>0</v>
      </c>
      <c r="X30" s="359">
        <f t="shared" ref="X30:X74" si="3">+N30+P30+R30+T30+V30</f>
        <v>0</v>
      </c>
      <c r="Y30" s="359">
        <f>+W30+X30</f>
        <v>0</v>
      </c>
    </row>
    <row r="31" spans="2:25">
      <c r="B31" s="163"/>
      <c r="C31" s="164"/>
      <c r="D31" s="165">
        <v>0</v>
      </c>
      <c r="E31" s="165">
        <f>E32</f>
        <v>0</v>
      </c>
      <c r="F31" s="172"/>
      <c r="G31" s="172"/>
      <c r="H31" s="172"/>
      <c r="I31" s="172"/>
      <c r="J31" s="172"/>
      <c r="K31" s="172"/>
      <c r="L31" s="175"/>
      <c r="M31" s="133"/>
      <c r="N31" s="133"/>
      <c r="O31" s="358"/>
      <c r="P31" s="358"/>
      <c r="Q31" s="133"/>
      <c r="R31" s="133"/>
      <c r="S31" s="358"/>
      <c r="T31" s="358"/>
      <c r="U31" s="133"/>
      <c r="V31" s="133"/>
      <c r="W31" s="359"/>
      <c r="X31" s="359"/>
      <c r="Y31" s="359"/>
    </row>
    <row r="32" spans="2:25">
      <c r="B32" s="163"/>
      <c r="C32" s="164">
        <f>C30</f>
        <v>0.04</v>
      </c>
      <c r="D32" s="165">
        <f>$E$8/20</f>
        <v>0</v>
      </c>
      <c r="E32" s="165">
        <f>SUM(C32*D32)*180/360+E33</f>
        <v>0</v>
      </c>
      <c r="F32" s="172">
        <f>SUM(D32:D33)</f>
        <v>0</v>
      </c>
      <c r="G32" s="172">
        <f>SUM(E32:E33)</f>
        <v>0</v>
      </c>
      <c r="H32" s="172">
        <f>F32*$H$23</f>
        <v>0</v>
      </c>
      <c r="I32" s="172">
        <f>G32*$I$23</f>
        <v>0</v>
      </c>
      <c r="J32" s="172">
        <f>+H32*$J$23</f>
        <v>0</v>
      </c>
      <c r="K32" s="172">
        <f>+I32*$K$23</f>
        <v>0</v>
      </c>
      <c r="L32" s="174">
        <f>L30+1</f>
        <v>2029</v>
      </c>
      <c r="M32" s="133">
        <f>+$M$24*J32</f>
        <v>0</v>
      </c>
      <c r="N32" s="133">
        <f>+$M$24*K32</f>
        <v>0</v>
      </c>
      <c r="O32" s="358">
        <f>+$O$24*J30</f>
        <v>0</v>
      </c>
      <c r="P32" s="358">
        <f>+$O$24*K30</f>
        <v>0</v>
      </c>
      <c r="Q32" s="133">
        <f>+J28*$Q$24</f>
        <v>0</v>
      </c>
      <c r="R32" s="133">
        <f>+K28*$Q$24</f>
        <v>0</v>
      </c>
      <c r="S32" s="358"/>
      <c r="T32" s="358"/>
      <c r="U32" s="133"/>
      <c r="V32" s="133"/>
      <c r="W32" s="359">
        <f t="shared" ref="W32:W74" si="4">+M32+O32+Q32+S32+U32</f>
        <v>0</v>
      </c>
      <c r="X32" s="359">
        <f t="shared" si="3"/>
        <v>0</v>
      </c>
      <c r="Y32" s="359">
        <f t="shared" ref="Y32:Y74" si="5">+W32+X32</f>
        <v>0</v>
      </c>
    </row>
    <row r="33" spans="2:25">
      <c r="B33" s="163"/>
      <c r="C33" s="164"/>
      <c r="D33" s="165">
        <v>0</v>
      </c>
      <c r="E33" s="165">
        <f>E34</f>
        <v>0</v>
      </c>
      <c r="F33" s="172"/>
      <c r="G33" s="172"/>
      <c r="H33" s="172"/>
      <c r="I33" s="172"/>
      <c r="J33" s="172"/>
      <c r="K33" s="172"/>
      <c r="L33" s="175"/>
      <c r="M33" s="133"/>
      <c r="N33" s="133"/>
      <c r="O33" s="358"/>
      <c r="P33" s="358"/>
      <c r="Q33" s="133"/>
      <c r="R33" s="133"/>
      <c r="S33" s="358"/>
      <c r="T33" s="358"/>
      <c r="U33" s="133"/>
      <c r="V33" s="133"/>
      <c r="W33" s="359"/>
      <c r="X33" s="359"/>
      <c r="Y33" s="359"/>
    </row>
    <row r="34" spans="2:25">
      <c r="B34" s="163"/>
      <c r="C34" s="164">
        <f>C32</f>
        <v>0.04</v>
      </c>
      <c r="D34" s="165">
        <f>$E$8/20</f>
        <v>0</v>
      </c>
      <c r="E34" s="165">
        <f>SUM(C34*D34)*180/360+E35</f>
        <v>0</v>
      </c>
      <c r="F34" s="172">
        <f>SUM(D34:D35)</f>
        <v>0</v>
      </c>
      <c r="G34" s="172">
        <f>SUM(E34:E35)</f>
        <v>0</v>
      </c>
      <c r="H34" s="172">
        <f>F34*$H$23</f>
        <v>0</v>
      </c>
      <c r="I34" s="172">
        <f>G34*$I$23</f>
        <v>0</v>
      </c>
      <c r="J34" s="172">
        <f>+H34*$J$23</f>
        <v>0</v>
      </c>
      <c r="K34" s="172">
        <f>+I34*$K$23</f>
        <v>0</v>
      </c>
      <c r="L34" s="174">
        <f>L32+1</f>
        <v>2030</v>
      </c>
      <c r="M34" s="133">
        <f>+$M$24*J34</f>
        <v>0</v>
      </c>
      <c r="N34" s="133">
        <f>+$M$24*K34</f>
        <v>0</v>
      </c>
      <c r="O34" s="358">
        <f>+$O$24*J32</f>
        <v>0</v>
      </c>
      <c r="P34" s="358">
        <f>+$O$24*K32</f>
        <v>0</v>
      </c>
      <c r="Q34" s="133">
        <f>+J30*$Q$24</f>
        <v>0</v>
      </c>
      <c r="R34" s="133">
        <f>+K30*$Q$24</f>
        <v>0</v>
      </c>
      <c r="S34" s="358">
        <f>+J28*$S$24</f>
        <v>0</v>
      </c>
      <c r="T34" s="358">
        <f>+K28*$S$24</f>
        <v>0</v>
      </c>
      <c r="U34" s="133"/>
      <c r="V34" s="133"/>
      <c r="W34" s="359">
        <f t="shared" si="4"/>
        <v>0</v>
      </c>
      <c r="X34" s="359">
        <f t="shared" si="3"/>
        <v>0</v>
      </c>
      <c r="Y34" s="359">
        <f t="shared" si="5"/>
        <v>0</v>
      </c>
    </row>
    <row r="35" spans="2:25">
      <c r="B35" s="163"/>
      <c r="C35" s="164"/>
      <c r="D35" s="165">
        <v>0</v>
      </c>
      <c r="E35" s="165">
        <f>E36</f>
        <v>0</v>
      </c>
      <c r="F35" s="172"/>
      <c r="G35" s="172"/>
      <c r="H35" s="172"/>
      <c r="I35" s="172"/>
      <c r="J35" s="172"/>
      <c r="K35" s="172"/>
      <c r="L35" s="175"/>
      <c r="M35" s="133"/>
      <c r="N35" s="133"/>
      <c r="O35" s="358"/>
      <c r="P35" s="358"/>
      <c r="Q35" s="133"/>
      <c r="R35" s="133"/>
      <c r="S35" s="358"/>
      <c r="T35" s="358"/>
      <c r="U35" s="133"/>
      <c r="V35" s="133"/>
      <c r="W35" s="359"/>
      <c r="X35" s="359"/>
      <c r="Y35" s="359"/>
    </row>
    <row r="36" spans="2:25">
      <c r="B36" s="163"/>
      <c r="C36" s="164">
        <f>C34</f>
        <v>0.04</v>
      </c>
      <c r="D36" s="165">
        <f>$E$8/20</f>
        <v>0</v>
      </c>
      <c r="E36" s="165">
        <f>SUM(C36*D36)*180/360+E37</f>
        <v>0</v>
      </c>
      <c r="F36" s="172">
        <f>SUM(D36:D37)</f>
        <v>0</v>
      </c>
      <c r="G36" s="172">
        <f>SUM(E36:E37)</f>
        <v>0</v>
      </c>
      <c r="H36" s="172">
        <f>F36*$H$23</f>
        <v>0</v>
      </c>
      <c r="I36" s="172">
        <f>G36*$I$23</f>
        <v>0</v>
      </c>
      <c r="J36" s="172">
        <f>+H36*$J$23</f>
        <v>0</v>
      </c>
      <c r="K36" s="172">
        <f>+I36*$K$23</f>
        <v>0</v>
      </c>
      <c r="L36" s="174">
        <f>L34+1</f>
        <v>2031</v>
      </c>
      <c r="M36" s="133">
        <f>+$M$24*J36</f>
        <v>0</v>
      </c>
      <c r="N36" s="133">
        <f>+$M$24*K36</f>
        <v>0</v>
      </c>
      <c r="O36" s="358">
        <f t="shared" ref="O36:P36" si="6">+$O$24*J34</f>
        <v>0</v>
      </c>
      <c r="P36" s="358">
        <f t="shared" si="6"/>
        <v>0</v>
      </c>
      <c r="Q36" s="133">
        <f>+J32*$Q$24</f>
        <v>0</v>
      </c>
      <c r="R36" s="133">
        <f>+K32*$Q$24</f>
        <v>0</v>
      </c>
      <c r="S36" s="358">
        <f>+J30*$S$24</f>
        <v>0</v>
      </c>
      <c r="T36" s="358">
        <f>+K30*$S$24</f>
        <v>0</v>
      </c>
      <c r="U36" s="133">
        <f>+J28*$U$24</f>
        <v>0</v>
      </c>
      <c r="V36" s="133">
        <f>+K28*$U$24</f>
        <v>0</v>
      </c>
      <c r="W36" s="359">
        <f t="shared" si="4"/>
        <v>0</v>
      </c>
      <c r="X36" s="359">
        <f t="shared" si="3"/>
        <v>0</v>
      </c>
      <c r="Y36" s="359">
        <f t="shared" si="5"/>
        <v>0</v>
      </c>
    </row>
    <row r="37" spans="2:25">
      <c r="B37" s="163"/>
      <c r="C37" s="164"/>
      <c r="D37" s="165">
        <v>0</v>
      </c>
      <c r="E37" s="165">
        <f>E38</f>
        <v>0</v>
      </c>
      <c r="F37" s="172"/>
      <c r="G37" s="172"/>
      <c r="H37" s="172"/>
      <c r="I37" s="172"/>
      <c r="J37" s="172"/>
      <c r="K37" s="172"/>
      <c r="L37" s="168"/>
      <c r="M37" s="133"/>
      <c r="N37" s="133"/>
      <c r="O37" s="358"/>
      <c r="P37" s="358"/>
      <c r="Q37" s="133"/>
      <c r="R37" s="133"/>
      <c r="S37" s="358"/>
      <c r="T37" s="358"/>
      <c r="U37" s="133"/>
      <c r="V37" s="133"/>
      <c r="W37" s="359"/>
      <c r="X37" s="359"/>
      <c r="Y37" s="359"/>
    </row>
    <row r="38" spans="2:25">
      <c r="B38" s="163"/>
      <c r="C38" s="164">
        <f>C36</f>
        <v>0.04</v>
      </c>
      <c r="D38" s="165">
        <f>$E$8/20</f>
        <v>0</v>
      </c>
      <c r="E38" s="165">
        <f>SUM(C38*D38)*180/360+E39</f>
        <v>0</v>
      </c>
      <c r="F38" s="172">
        <f>SUM(D38:D39)</f>
        <v>0</v>
      </c>
      <c r="G38" s="172">
        <f>SUM(E38:E39)</f>
        <v>0</v>
      </c>
      <c r="H38" s="172">
        <f>F38*$H$23</f>
        <v>0</v>
      </c>
      <c r="I38" s="172">
        <f>G38*$I$23</f>
        <v>0</v>
      </c>
      <c r="J38" s="172">
        <f>+H38*$J$23</f>
        <v>0</v>
      </c>
      <c r="K38" s="172">
        <f>+I38*$K$23</f>
        <v>0</v>
      </c>
      <c r="L38" s="168">
        <f>L36+1</f>
        <v>2032</v>
      </c>
      <c r="M38" s="133">
        <f>+$M$24*J38</f>
        <v>0</v>
      </c>
      <c r="N38" s="133">
        <f>+$M$24*K38</f>
        <v>0</v>
      </c>
      <c r="O38" s="358">
        <f t="shared" ref="O38:P38" si="7">+$O$24*J36</f>
        <v>0</v>
      </c>
      <c r="P38" s="358">
        <f t="shared" si="7"/>
        <v>0</v>
      </c>
      <c r="Q38" s="133">
        <f>+J34*$Q$24</f>
        <v>0</v>
      </c>
      <c r="R38" s="133">
        <f>+K34*$Q$24</f>
        <v>0</v>
      </c>
      <c r="S38" s="358">
        <f>+J32*$S$24</f>
        <v>0</v>
      </c>
      <c r="T38" s="358">
        <f>+K32*$S$24</f>
        <v>0</v>
      </c>
      <c r="U38" s="133">
        <f>+J30*$U$24</f>
        <v>0</v>
      </c>
      <c r="V38" s="133">
        <f>+K30*$U$24</f>
        <v>0</v>
      </c>
      <c r="W38" s="359">
        <f t="shared" si="4"/>
        <v>0</v>
      </c>
      <c r="X38" s="359">
        <f t="shared" si="3"/>
        <v>0</v>
      </c>
      <c r="Y38" s="359">
        <f t="shared" si="5"/>
        <v>0</v>
      </c>
    </row>
    <row r="39" spans="2:25">
      <c r="B39" s="163"/>
      <c r="C39" s="164"/>
      <c r="D39" s="165">
        <v>0</v>
      </c>
      <c r="E39" s="165">
        <f>E40</f>
        <v>0</v>
      </c>
      <c r="F39" s="172"/>
      <c r="G39" s="172"/>
      <c r="H39" s="172"/>
      <c r="I39" s="172"/>
      <c r="J39" s="172"/>
      <c r="K39" s="172"/>
      <c r="L39" s="176"/>
      <c r="M39" s="133"/>
      <c r="N39" s="133"/>
      <c r="O39" s="358"/>
      <c r="P39" s="358"/>
      <c r="Q39" s="133"/>
      <c r="R39" s="133"/>
      <c r="S39" s="358"/>
      <c r="T39" s="358"/>
      <c r="U39" s="133"/>
      <c r="V39" s="133"/>
      <c r="W39" s="359"/>
      <c r="X39" s="359"/>
      <c r="Y39" s="359"/>
    </row>
    <row r="40" spans="2:25">
      <c r="B40" s="163"/>
      <c r="C40" s="164">
        <f>C38</f>
        <v>0.04</v>
      </c>
      <c r="D40" s="165">
        <f>$E$8/20</f>
        <v>0</v>
      </c>
      <c r="E40" s="165">
        <f>SUM(C40*D40)*180/360+E41</f>
        <v>0</v>
      </c>
      <c r="F40" s="172">
        <f>SUM(D40:D41)</f>
        <v>0</v>
      </c>
      <c r="G40" s="172">
        <f>SUM(E40:E41)</f>
        <v>0</v>
      </c>
      <c r="H40" s="172">
        <f>F40*$H$23</f>
        <v>0</v>
      </c>
      <c r="I40" s="172">
        <f>G40*$I$23</f>
        <v>0</v>
      </c>
      <c r="J40" s="172">
        <f>+H40*$J$23</f>
        <v>0</v>
      </c>
      <c r="K40" s="172">
        <f>+I40*$K$23</f>
        <v>0</v>
      </c>
      <c r="L40" s="168">
        <f>L38+1</f>
        <v>2033</v>
      </c>
      <c r="M40" s="133">
        <f>+$M$24*J40</f>
        <v>0</v>
      </c>
      <c r="N40" s="133">
        <f>+$M$24*K40</f>
        <v>0</v>
      </c>
      <c r="O40" s="358">
        <f t="shared" ref="O40:P40" si="8">+$O$24*J38</f>
        <v>0</v>
      </c>
      <c r="P40" s="358">
        <f t="shared" si="8"/>
        <v>0</v>
      </c>
      <c r="Q40" s="133">
        <f>+J36*$Q$24</f>
        <v>0</v>
      </c>
      <c r="R40" s="133">
        <f>+K36*$Q$24</f>
        <v>0</v>
      </c>
      <c r="S40" s="358">
        <f>+J34*$S$24</f>
        <v>0</v>
      </c>
      <c r="T40" s="358">
        <f>+K34*$S$24</f>
        <v>0</v>
      </c>
      <c r="U40" s="133">
        <f>+J32*$U$24</f>
        <v>0</v>
      </c>
      <c r="V40" s="133">
        <f>+K32*$U$24</f>
        <v>0</v>
      </c>
      <c r="W40" s="359">
        <f t="shared" si="4"/>
        <v>0</v>
      </c>
      <c r="X40" s="359">
        <f t="shared" si="3"/>
        <v>0</v>
      </c>
      <c r="Y40" s="359">
        <f t="shared" si="5"/>
        <v>0</v>
      </c>
    </row>
    <row r="41" spans="2:25">
      <c r="B41" s="163"/>
      <c r="C41" s="164"/>
      <c r="D41" s="165">
        <v>0</v>
      </c>
      <c r="E41" s="165">
        <f>E42</f>
        <v>0</v>
      </c>
      <c r="F41" s="172"/>
      <c r="G41" s="172"/>
      <c r="H41" s="172"/>
      <c r="I41" s="172"/>
      <c r="J41" s="172"/>
      <c r="K41" s="172"/>
      <c r="L41" s="176"/>
      <c r="M41" s="133"/>
      <c r="N41" s="133"/>
      <c r="O41" s="358"/>
      <c r="P41" s="358"/>
      <c r="Q41" s="133"/>
      <c r="R41" s="133"/>
      <c r="S41" s="358"/>
      <c r="T41" s="358"/>
      <c r="U41" s="133"/>
      <c r="V41" s="133"/>
      <c r="W41" s="359"/>
      <c r="X41" s="359"/>
      <c r="Y41" s="359"/>
    </row>
    <row r="42" spans="2:25">
      <c r="B42" s="163"/>
      <c r="C42" s="164">
        <f>C40</f>
        <v>0.04</v>
      </c>
      <c r="D42" s="165">
        <f>$E$8/20</f>
        <v>0</v>
      </c>
      <c r="E42" s="165">
        <f>SUM(C42*D42)*180/360+E43</f>
        <v>0</v>
      </c>
      <c r="F42" s="172">
        <f>SUM(D42:D43)</f>
        <v>0</v>
      </c>
      <c r="G42" s="172">
        <f>SUM(E42:E43)</f>
        <v>0</v>
      </c>
      <c r="H42" s="172">
        <f>F42*$H$23</f>
        <v>0</v>
      </c>
      <c r="I42" s="172">
        <f>G42*$I$23</f>
        <v>0</v>
      </c>
      <c r="J42" s="172">
        <f>+H42*$J$23</f>
        <v>0</v>
      </c>
      <c r="K42" s="172">
        <f>+I42*$K$23</f>
        <v>0</v>
      </c>
      <c r="L42" s="168">
        <f>L40+1</f>
        <v>2034</v>
      </c>
      <c r="M42" s="133">
        <f>+$M$24*J42</f>
        <v>0</v>
      </c>
      <c r="N42" s="133">
        <f>+$M$24*K42</f>
        <v>0</v>
      </c>
      <c r="O42" s="358">
        <f t="shared" ref="O42:P42" si="9">+$O$24*J40</f>
        <v>0</v>
      </c>
      <c r="P42" s="358">
        <f t="shared" si="9"/>
        <v>0</v>
      </c>
      <c r="Q42" s="133">
        <f>+J38*$Q$24</f>
        <v>0</v>
      </c>
      <c r="R42" s="133">
        <f>+K38*$Q$24</f>
        <v>0</v>
      </c>
      <c r="S42" s="358">
        <f>+J36*$S$24</f>
        <v>0</v>
      </c>
      <c r="T42" s="358">
        <f>+K36*$S$24</f>
        <v>0</v>
      </c>
      <c r="U42" s="133">
        <f>+J34*$U$24</f>
        <v>0</v>
      </c>
      <c r="V42" s="133">
        <f>+K34*$U$24</f>
        <v>0</v>
      </c>
      <c r="W42" s="359">
        <f t="shared" si="4"/>
        <v>0</v>
      </c>
      <c r="X42" s="359">
        <f t="shared" si="3"/>
        <v>0</v>
      </c>
      <c r="Y42" s="359">
        <f t="shared" si="5"/>
        <v>0</v>
      </c>
    </row>
    <row r="43" spans="2:25">
      <c r="B43" s="163"/>
      <c r="C43" s="164"/>
      <c r="D43" s="165">
        <v>0</v>
      </c>
      <c r="E43" s="165">
        <f>E44</f>
        <v>0</v>
      </c>
      <c r="F43" s="172"/>
      <c r="G43" s="172"/>
      <c r="H43" s="172"/>
      <c r="I43" s="172"/>
      <c r="J43" s="172"/>
      <c r="K43" s="172"/>
      <c r="L43" s="176"/>
      <c r="M43" s="133"/>
      <c r="N43" s="133"/>
      <c r="O43" s="358"/>
      <c r="P43" s="358"/>
      <c r="Q43" s="133"/>
      <c r="R43" s="133"/>
      <c r="S43" s="358"/>
      <c r="T43" s="358"/>
      <c r="U43" s="133"/>
      <c r="V43" s="133"/>
      <c r="W43" s="359"/>
      <c r="X43" s="359"/>
      <c r="Y43" s="359"/>
    </row>
    <row r="44" spans="2:25">
      <c r="B44" s="163"/>
      <c r="C44" s="164">
        <f>C42</f>
        <v>0.04</v>
      </c>
      <c r="D44" s="165">
        <f>$E$8/20</f>
        <v>0</v>
      </c>
      <c r="E44" s="165">
        <f>SUM(C44*D44)*180/360+E45</f>
        <v>0</v>
      </c>
      <c r="F44" s="172">
        <f>SUM(D44:D45)</f>
        <v>0</v>
      </c>
      <c r="G44" s="172">
        <f>SUM(E44:E45)</f>
        <v>0</v>
      </c>
      <c r="H44" s="172">
        <f>F44*$H$23</f>
        <v>0</v>
      </c>
      <c r="I44" s="172">
        <f>G44*$I$23</f>
        <v>0</v>
      </c>
      <c r="J44" s="172">
        <f>+H44*$J$23</f>
        <v>0</v>
      </c>
      <c r="K44" s="172">
        <f>+I44*$K$23</f>
        <v>0</v>
      </c>
      <c r="L44" s="168">
        <f>L42+1</f>
        <v>2035</v>
      </c>
      <c r="M44" s="133">
        <f>+$M$24*J44</f>
        <v>0</v>
      </c>
      <c r="N44" s="133">
        <f>+$M$24*K44</f>
        <v>0</v>
      </c>
      <c r="O44" s="358">
        <f t="shared" ref="O44:P44" si="10">+$O$24*J42</f>
        <v>0</v>
      </c>
      <c r="P44" s="358">
        <f t="shared" si="10"/>
        <v>0</v>
      </c>
      <c r="Q44" s="133">
        <f>+J40*$Q$24</f>
        <v>0</v>
      </c>
      <c r="R44" s="133">
        <f>+K40*$Q$24</f>
        <v>0</v>
      </c>
      <c r="S44" s="358">
        <f>+J38*$S$24</f>
        <v>0</v>
      </c>
      <c r="T44" s="358">
        <f>+K38*$S$24</f>
        <v>0</v>
      </c>
      <c r="U44" s="133">
        <f>+J36*$U$24</f>
        <v>0</v>
      </c>
      <c r="V44" s="133">
        <f>+K36*$U$24</f>
        <v>0</v>
      </c>
      <c r="W44" s="359">
        <f t="shared" si="4"/>
        <v>0</v>
      </c>
      <c r="X44" s="359">
        <f t="shared" si="3"/>
        <v>0</v>
      </c>
      <c r="Y44" s="359">
        <f t="shared" si="5"/>
        <v>0</v>
      </c>
    </row>
    <row r="45" spans="2:25">
      <c r="B45" s="163"/>
      <c r="C45" s="164"/>
      <c r="D45" s="165">
        <v>0</v>
      </c>
      <c r="E45" s="165">
        <f>E46</f>
        <v>0</v>
      </c>
      <c r="F45" s="177"/>
      <c r="G45" s="177"/>
      <c r="H45" s="177"/>
      <c r="I45" s="177"/>
      <c r="J45" s="172"/>
      <c r="K45" s="172"/>
      <c r="L45" s="176"/>
      <c r="M45" s="133"/>
      <c r="N45" s="133"/>
      <c r="O45" s="358"/>
      <c r="P45" s="358"/>
      <c r="Q45" s="133"/>
      <c r="R45" s="133"/>
      <c r="S45" s="358"/>
      <c r="T45" s="358"/>
      <c r="U45" s="133"/>
      <c r="V45" s="133"/>
      <c r="W45" s="359"/>
      <c r="X45" s="359"/>
      <c r="Y45" s="359"/>
    </row>
    <row r="46" spans="2:25">
      <c r="B46" s="163"/>
      <c r="C46" s="164">
        <f>C44</f>
        <v>0.04</v>
      </c>
      <c r="D46" s="165">
        <f>$E$8/20</f>
        <v>0</v>
      </c>
      <c r="E46" s="165">
        <f>SUM(C46*D46)*180/360+E47</f>
        <v>0</v>
      </c>
      <c r="F46" s="172">
        <f>SUM(D46:D47)</f>
        <v>0</v>
      </c>
      <c r="G46" s="172">
        <f>SUM(E46:E47)</f>
        <v>0</v>
      </c>
      <c r="H46" s="172">
        <f>F46*$H$23</f>
        <v>0</v>
      </c>
      <c r="I46" s="172">
        <f>G46*$I$23</f>
        <v>0</v>
      </c>
      <c r="J46" s="172">
        <f>+H46*$J$23</f>
        <v>0</v>
      </c>
      <c r="K46" s="172">
        <f>+I46*$K$23</f>
        <v>0</v>
      </c>
      <c r="L46" s="168">
        <f>L44+1</f>
        <v>2036</v>
      </c>
      <c r="M46" s="133">
        <f>+$M$24*J46</f>
        <v>0</v>
      </c>
      <c r="N46" s="133">
        <f>+$M$24*K46</f>
        <v>0</v>
      </c>
      <c r="O46" s="358">
        <f t="shared" ref="O46:P46" si="11">+$O$24*J44</f>
        <v>0</v>
      </c>
      <c r="P46" s="358">
        <f t="shared" si="11"/>
        <v>0</v>
      </c>
      <c r="Q46" s="133">
        <f>+J42*$Q$24</f>
        <v>0</v>
      </c>
      <c r="R46" s="133">
        <f>+K42*$Q$24</f>
        <v>0</v>
      </c>
      <c r="S46" s="358">
        <f>+J40*$S$24</f>
        <v>0</v>
      </c>
      <c r="T46" s="358">
        <f>+K40*$S$24</f>
        <v>0</v>
      </c>
      <c r="U46" s="133">
        <f>+J38*$U$24</f>
        <v>0</v>
      </c>
      <c r="V46" s="133">
        <f>+K38*$U$24</f>
        <v>0</v>
      </c>
      <c r="W46" s="359">
        <f t="shared" si="4"/>
        <v>0</v>
      </c>
      <c r="X46" s="359">
        <f t="shared" si="3"/>
        <v>0</v>
      </c>
      <c r="Y46" s="359">
        <f t="shared" si="5"/>
        <v>0</v>
      </c>
    </row>
    <row r="47" spans="2:25">
      <c r="B47" s="163"/>
      <c r="C47" s="164"/>
      <c r="D47" s="165">
        <v>0</v>
      </c>
      <c r="E47" s="165">
        <f>E48</f>
        <v>0</v>
      </c>
      <c r="F47" s="172"/>
      <c r="G47" s="172"/>
      <c r="H47" s="172"/>
      <c r="I47" s="172"/>
      <c r="J47" s="172"/>
      <c r="K47" s="172"/>
      <c r="L47" s="168"/>
      <c r="M47" s="133"/>
      <c r="N47" s="133"/>
      <c r="O47" s="358"/>
      <c r="P47" s="358"/>
      <c r="Q47" s="133"/>
      <c r="R47" s="133"/>
      <c r="S47" s="358"/>
      <c r="T47" s="358"/>
      <c r="U47" s="133"/>
      <c r="V47" s="133"/>
      <c r="W47" s="359"/>
      <c r="X47" s="359"/>
      <c r="Y47" s="359"/>
    </row>
    <row r="48" spans="2:25">
      <c r="B48" s="163"/>
      <c r="C48" s="164">
        <f>C46</f>
        <v>0.04</v>
      </c>
      <c r="D48" s="165">
        <f>$E$8/20</f>
        <v>0</v>
      </c>
      <c r="E48" s="165">
        <f>SUM(C48*D48)*180/360+E49</f>
        <v>0</v>
      </c>
      <c r="F48" s="172">
        <f>SUM(D48:D49)</f>
        <v>0</v>
      </c>
      <c r="G48" s="172">
        <f>SUM(E48:E49)</f>
        <v>0</v>
      </c>
      <c r="H48" s="172">
        <f>F48*$H$23</f>
        <v>0</v>
      </c>
      <c r="I48" s="172">
        <f>G48*$I$23</f>
        <v>0</v>
      </c>
      <c r="J48" s="172">
        <f>+H48*$J$23</f>
        <v>0</v>
      </c>
      <c r="K48" s="172">
        <f>+I48*$K$23</f>
        <v>0</v>
      </c>
      <c r="L48" s="168">
        <f>L46+1</f>
        <v>2037</v>
      </c>
      <c r="M48" s="133">
        <f>+$M$24*J48</f>
        <v>0</v>
      </c>
      <c r="N48" s="133">
        <f>+$M$24*K48</f>
        <v>0</v>
      </c>
      <c r="O48" s="358">
        <f t="shared" ref="O48:P48" si="12">+$O$24*J46</f>
        <v>0</v>
      </c>
      <c r="P48" s="358">
        <f t="shared" si="12"/>
        <v>0</v>
      </c>
      <c r="Q48" s="133">
        <f>+J44*$Q$24</f>
        <v>0</v>
      </c>
      <c r="R48" s="133">
        <f>+K44*$Q$24</f>
        <v>0</v>
      </c>
      <c r="S48" s="358">
        <f>+J42*$S$24</f>
        <v>0</v>
      </c>
      <c r="T48" s="358">
        <f>+K42*$S$24</f>
        <v>0</v>
      </c>
      <c r="U48" s="133">
        <f>+J40*$U$24</f>
        <v>0</v>
      </c>
      <c r="V48" s="133">
        <f>+K40*$U$24</f>
        <v>0</v>
      </c>
      <c r="W48" s="359">
        <f t="shared" si="4"/>
        <v>0</v>
      </c>
      <c r="X48" s="359">
        <f t="shared" si="3"/>
        <v>0</v>
      </c>
      <c r="Y48" s="359">
        <f t="shared" si="5"/>
        <v>0</v>
      </c>
    </row>
    <row r="49" spans="2:25">
      <c r="B49" s="163"/>
      <c r="C49" s="164"/>
      <c r="D49" s="165">
        <v>0</v>
      </c>
      <c r="E49" s="165">
        <f>E50</f>
        <v>0</v>
      </c>
      <c r="F49" s="172"/>
      <c r="G49" s="172"/>
      <c r="H49" s="178"/>
      <c r="I49" s="178"/>
      <c r="J49" s="172"/>
      <c r="K49" s="172"/>
      <c r="L49" s="176"/>
      <c r="M49" s="133"/>
      <c r="N49" s="133"/>
      <c r="O49" s="358"/>
      <c r="P49" s="358"/>
      <c r="Q49" s="133"/>
      <c r="R49" s="133"/>
      <c r="S49" s="358"/>
      <c r="T49" s="358"/>
      <c r="U49" s="133"/>
      <c r="V49" s="133"/>
      <c r="W49" s="359"/>
      <c r="X49" s="359"/>
      <c r="Y49" s="359"/>
    </row>
    <row r="50" spans="2:25">
      <c r="B50" s="163"/>
      <c r="C50" s="164">
        <f>C48</f>
        <v>0.04</v>
      </c>
      <c r="D50" s="165">
        <f>$E$8/20</f>
        <v>0</v>
      </c>
      <c r="E50" s="165">
        <f>SUM(C50*D50)*180/360+E51</f>
        <v>0</v>
      </c>
      <c r="F50" s="172">
        <f>SUM(D50:D51)</f>
        <v>0</v>
      </c>
      <c r="G50" s="172">
        <f>SUM(E50:E51)</f>
        <v>0</v>
      </c>
      <c r="H50" s="172">
        <f>F50*$H$23</f>
        <v>0</v>
      </c>
      <c r="I50" s="172">
        <f>G50*$I$23</f>
        <v>0</v>
      </c>
      <c r="J50" s="172">
        <f>+H50*$J$23</f>
        <v>0</v>
      </c>
      <c r="K50" s="172">
        <f>+I50*$K$23</f>
        <v>0</v>
      </c>
      <c r="L50" s="168">
        <f>L48+1</f>
        <v>2038</v>
      </c>
      <c r="M50" s="133">
        <f>+$M$24*J50</f>
        <v>0</v>
      </c>
      <c r="N50" s="133">
        <f>+$M$24*K50</f>
        <v>0</v>
      </c>
      <c r="O50" s="358">
        <f t="shared" ref="O50:P50" si="13">+$O$24*J48</f>
        <v>0</v>
      </c>
      <c r="P50" s="358">
        <f t="shared" si="13"/>
        <v>0</v>
      </c>
      <c r="Q50" s="133">
        <f>+J46*$Q$24</f>
        <v>0</v>
      </c>
      <c r="R50" s="133">
        <f>+K46*$Q$24</f>
        <v>0</v>
      </c>
      <c r="S50" s="358">
        <f>+J44*$S$24</f>
        <v>0</v>
      </c>
      <c r="T50" s="358">
        <f>+K44*$S$24</f>
        <v>0</v>
      </c>
      <c r="U50" s="133">
        <f>+J42*$U$24</f>
        <v>0</v>
      </c>
      <c r="V50" s="133">
        <f>+K42*$U$24</f>
        <v>0</v>
      </c>
      <c r="W50" s="359">
        <f t="shared" si="4"/>
        <v>0</v>
      </c>
      <c r="X50" s="359">
        <f t="shared" si="3"/>
        <v>0</v>
      </c>
      <c r="Y50" s="359">
        <f t="shared" si="5"/>
        <v>0</v>
      </c>
    </row>
    <row r="51" spans="2:25">
      <c r="B51" s="163"/>
      <c r="C51" s="164"/>
      <c r="D51" s="165">
        <v>0</v>
      </c>
      <c r="E51" s="165">
        <f>E52</f>
        <v>0</v>
      </c>
      <c r="F51" s="179"/>
      <c r="G51" s="179"/>
      <c r="H51" s="179"/>
      <c r="I51" s="179"/>
      <c r="J51" s="172"/>
      <c r="K51" s="172"/>
      <c r="L51" s="176"/>
      <c r="M51" s="133"/>
      <c r="N51" s="133"/>
      <c r="O51" s="358"/>
      <c r="P51" s="358"/>
      <c r="Q51" s="133"/>
      <c r="R51" s="133"/>
      <c r="S51" s="358"/>
      <c r="T51" s="358"/>
      <c r="U51" s="133"/>
      <c r="V51" s="133"/>
      <c r="W51" s="359"/>
      <c r="X51" s="359"/>
      <c r="Y51" s="359"/>
    </row>
    <row r="52" spans="2:25">
      <c r="B52" s="163"/>
      <c r="C52" s="164">
        <f>C50</f>
        <v>0.04</v>
      </c>
      <c r="D52" s="165">
        <f>$E$8/20</f>
        <v>0</v>
      </c>
      <c r="E52" s="165">
        <f>SUM(C52*D52)*180/360+E53</f>
        <v>0</v>
      </c>
      <c r="F52" s="172">
        <f>SUM(D52:D53)</f>
        <v>0</v>
      </c>
      <c r="G52" s="172">
        <f>SUM(E52:E53)</f>
        <v>0</v>
      </c>
      <c r="H52" s="172">
        <f>F52*$H$23</f>
        <v>0</v>
      </c>
      <c r="I52" s="172">
        <f>G52*$I$23</f>
        <v>0</v>
      </c>
      <c r="J52" s="172">
        <f>+H52*$J$23</f>
        <v>0</v>
      </c>
      <c r="K52" s="172">
        <f>+I52*$K$23</f>
        <v>0</v>
      </c>
      <c r="L52" s="168">
        <f>L50+1</f>
        <v>2039</v>
      </c>
      <c r="M52" s="133">
        <f>+$M$24*J52</f>
        <v>0</v>
      </c>
      <c r="N52" s="133">
        <f>+$M$24*K52</f>
        <v>0</v>
      </c>
      <c r="O52" s="358">
        <f t="shared" ref="O52:P52" si="14">+$O$24*J50</f>
        <v>0</v>
      </c>
      <c r="P52" s="358">
        <f t="shared" si="14"/>
        <v>0</v>
      </c>
      <c r="Q52" s="133">
        <f>+J48*$Q$24</f>
        <v>0</v>
      </c>
      <c r="R52" s="133">
        <f>+K48*$Q$24</f>
        <v>0</v>
      </c>
      <c r="S52" s="358">
        <f>+J46*$S$24</f>
        <v>0</v>
      </c>
      <c r="T52" s="358">
        <f>+K46*$S$24</f>
        <v>0</v>
      </c>
      <c r="U52" s="133">
        <f>+J44*$U$24</f>
        <v>0</v>
      </c>
      <c r="V52" s="133">
        <f>+K44*$U$24</f>
        <v>0</v>
      </c>
      <c r="W52" s="359">
        <f t="shared" si="4"/>
        <v>0</v>
      </c>
      <c r="X52" s="359">
        <f t="shared" si="3"/>
        <v>0</v>
      </c>
      <c r="Y52" s="359">
        <f t="shared" si="5"/>
        <v>0</v>
      </c>
    </row>
    <row r="53" spans="2:25">
      <c r="B53" s="163"/>
      <c r="C53" s="164"/>
      <c r="D53" s="165">
        <v>0</v>
      </c>
      <c r="E53" s="165">
        <f>E54</f>
        <v>0</v>
      </c>
      <c r="F53" s="172"/>
      <c r="G53" s="172"/>
      <c r="H53" s="172"/>
      <c r="I53" s="172"/>
      <c r="J53" s="172"/>
      <c r="K53" s="172"/>
      <c r="L53" s="176"/>
      <c r="M53" s="133"/>
      <c r="N53" s="133"/>
      <c r="O53" s="358"/>
      <c r="P53" s="358"/>
      <c r="Q53" s="133"/>
      <c r="R53" s="133"/>
      <c r="S53" s="358"/>
      <c r="T53" s="358"/>
      <c r="U53" s="133"/>
      <c r="V53" s="133"/>
      <c r="W53" s="359"/>
      <c r="X53" s="359"/>
      <c r="Y53" s="359"/>
    </row>
    <row r="54" spans="2:25">
      <c r="B54" s="163"/>
      <c r="C54" s="164">
        <f>C52</f>
        <v>0.04</v>
      </c>
      <c r="D54" s="165">
        <f>$E$8/20</f>
        <v>0</v>
      </c>
      <c r="E54" s="165">
        <f>SUM(C54*D54)*180/360+E55</f>
        <v>0</v>
      </c>
      <c r="F54" s="172">
        <f>SUM(D54:D55)</f>
        <v>0</v>
      </c>
      <c r="G54" s="172">
        <f>SUM(E54:E55)</f>
        <v>0</v>
      </c>
      <c r="H54" s="172">
        <f>F54*$H$23</f>
        <v>0</v>
      </c>
      <c r="I54" s="172">
        <f>G54*$I$23</f>
        <v>0</v>
      </c>
      <c r="J54" s="172">
        <f>+H54*$J$23</f>
        <v>0</v>
      </c>
      <c r="K54" s="172">
        <f>+I54*$K$23</f>
        <v>0</v>
      </c>
      <c r="L54" s="168">
        <f>L52+1</f>
        <v>2040</v>
      </c>
      <c r="M54" s="133">
        <f>+$M$24*J54</f>
        <v>0</v>
      </c>
      <c r="N54" s="133">
        <f>+$M$24*K54</f>
        <v>0</v>
      </c>
      <c r="O54" s="358">
        <f t="shared" ref="O54:P54" si="15">+$O$24*J52</f>
        <v>0</v>
      </c>
      <c r="P54" s="358">
        <f t="shared" si="15"/>
        <v>0</v>
      </c>
      <c r="Q54" s="133">
        <f>+J50*$Q$24</f>
        <v>0</v>
      </c>
      <c r="R54" s="133">
        <f>+K50*$Q$24</f>
        <v>0</v>
      </c>
      <c r="S54" s="358">
        <f>+J48*$S$24</f>
        <v>0</v>
      </c>
      <c r="T54" s="358">
        <f>+K48*$S$24</f>
        <v>0</v>
      </c>
      <c r="U54" s="133">
        <f>+J46*$U$24</f>
        <v>0</v>
      </c>
      <c r="V54" s="133">
        <f>+K46*$U$24</f>
        <v>0</v>
      </c>
      <c r="W54" s="359">
        <f t="shared" si="4"/>
        <v>0</v>
      </c>
      <c r="X54" s="359">
        <f t="shared" si="3"/>
        <v>0</v>
      </c>
      <c r="Y54" s="359">
        <f t="shared" si="5"/>
        <v>0</v>
      </c>
    </row>
    <row r="55" spans="2:25">
      <c r="B55" s="163"/>
      <c r="C55" s="164"/>
      <c r="D55" s="165">
        <v>0</v>
      </c>
      <c r="E55" s="165">
        <f>E56</f>
        <v>0</v>
      </c>
      <c r="F55" s="172"/>
      <c r="G55" s="172"/>
      <c r="H55" s="172"/>
      <c r="I55" s="172"/>
      <c r="J55" s="172"/>
      <c r="K55" s="172"/>
      <c r="L55" s="176"/>
      <c r="M55" s="133"/>
      <c r="N55" s="133"/>
      <c r="O55" s="358"/>
      <c r="P55" s="358"/>
      <c r="Q55" s="133"/>
      <c r="R55" s="133"/>
      <c r="S55" s="358"/>
      <c r="T55" s="358"/>
      <c r="U55" s="133"/>
      <c r="V55" s="133"/>
      <c r="W55" s="359"/>
      <c r="X55" s="359"/>
      <c r="Y55" s="359"/>
    </row>
    <row r="56" spans="2:25">
      <c r="B56" s="163"/>
      <c r="C56" s="164">
        <f>C54</f>
        <v>0.04</v>
      </c>
      <c r="D56" s="165">
        <f>$E$8/20</f>
        <v>0</v>
      </c>
      <c r="E56" s="165">
        <f>SUM(C56*D56)*180/360+E57</f>
        <v>0</v>
      </c>
      <c r="F56" s="172">
        <f>SUM(D56:D57)</f>
        <v>0</v>
      </c>
      <c r="G56" s="172">
        <f>SUM(E56:E57)</f>
        <v>0</v>
      </c>
      <c r="H56" s="172">
        <f>F56*$H$23</f>
        <v>0</v>
      </c>
      <c r="I56" s="172">
        <f>G56*$I$23</f>
        <v>0</v>
      </c>
      <c r="J56" s="172">
        <f>+H56*$J$23</f>
        <v>0</v>
      </c>
      <c r="K56" s="172">
        <f>+I56*$K$23</f>
        <v>0</v>
      </c>
      <c r="L56" s="168">
        <f>L54+1</f>
        <v>2041</v>
      </c>
      <c r="M56" s="133">
        <f>+$M$24*J56</f>
        <v>0</v>
      </c>
      <c r="N56" s="133">
        <f>+$M$24*K56</f>
        <v>0</v>
      </c>
      <c r="O56" s="358">
        <f t="shared" ref="O56:P56" si="16">+$O$24*J54</f>
        <v>0</v>
      </c>
      <c r="P56" s="358">
        <f t="shared" si="16"/>
        <v>0</v>
      </c>
      <c r="Q56" s="133">
        <f>+J52*$Q$24</f>
        <v>0</v>
      </c>
      <c r="R56" s="133">
        <f>+K52*$Q$24</f>
        <v>0</v>
      </c>
      <c r="S56" s="358">
        <f>+J50*$S$24</f>
        <v>0</v>
      </c>
      <c r="T56" s="358">
        <f>+K50*$S$24</f>
        <v>0</v>
      </c>
      <c r="U56" s="133">
        <f>+J48*$U$24</f>
        <v>0</v>
      </c>
      <c r="V56" s="133">
        <f>+K48*$U$24</f>
        <v>0</v>
      </c>
      <c r="W56" s="359">
        <f t="shared" si="4"/>
        <v>0</v>
      </c>
      <c r="X56" s="359">
        <f t="shared" si="3"/>
        <v>0</v>
      </c>
      <c r="Y56" s="359">
        <f t="shared" si="5"/>
        <v>0</v>
      </c>
    </row>
    <row r="57" spans="2:25">
      <c r="B57" s="163"/>
      <c r="C57" s="164"/>
      <c r="D57" s="165">
        <v>0</v>
      </c>
      <c r="E57" s="165">
        <f>E58</f>
        <v>0</v>
      </c>
      <c r="F57" s="172"/>
      <c r="G57" s="172"/>
      <c r="H57" s="172"/>
      <c r="I57" s="172"/>
      <c r="J57" s="172"/>
      <c r="K57" s="172"/>
      <c r="L57" s="168"/>
      <c r="M57" s="133"/>
      <c r="N57" s="133"/>
      <c r="O57" s="358"/>
      <c r="P57" s="358"/>
      <c r="Q57" s="133"/>
      <c r="R57" s="133"/>
      <c r="S57" s="358"/>
      <c r="T57" s="358"/>
      <c r="U57" s="133"/>
      <c r="V57" s="133"/>
      <c r="W57" s="359"/>
      <c r="X57" s="359"/>
      <c r="Y57" s="359"/>
    </row>
    <row r="58" spans="2:25">
      <c r="B58" s="163"/>
      <c r="C58" s="164">
        <f>C56</f>
        <v>0.04</v>
      </c>
      <c r="D58" s="165">
        <f>$E$8/20</f>
        <v>0</v>
      </c>
      <c r="E58" s="165">
        <f>SUM(C58*D58)*180/360+E59</f>
        <v>0</v>
      </c>
      <c r="F58" s="172">
        <f>SUM(D58:D59)</f>
        <v>0</v>
      </c>
      <c r="G58" s="172">
        <f>SUM(E58:E59)</f>
        <v>0</v>
      </c>
      <c r="H58" s="172">
        <f>F58*$H$23</f>
        <v>0</v>
      </c>
      <c r="I58" s="172">
        <f>G58*$I$23</f>
        <v>0</v>
      </c>
      <c r="J58" s="172">
        <f>+H58*$J$23</f>
        <v>0</v>
      </c>
      <c r="K58" s="172">
        <f>+I58*$K$23</f>
        <v>0</v>
      </c>
      <c r="L58" s="168">
        <f>L56+1</f>
        <v>2042</v>
      </c>
      <c r="M58" s="133">
        <f>+$M$24*J58</f>
        <v>0</v>
      </c>
      <c r="N58" s="133">
        <f>+$M$24*K58</f>
        <v>0</v>
      </c>
      <c r="O58" s="358">
        <f t="shared" ref="O58:P58" si="17">+$O$24*J56</f>
        <v>0</v>
      </c>
      <c r="P58" s="358">
        <f t="shared" si="17"/>
        <v>0</v>
      </c>
      <c r="Q58" s="133">
        <f>+J54*$Q$24</f>
        <v>0</v>
      </c>
      <c r="R58" s="133">
        <f>+K54*$Q$24</f>
        <v>0</v>
      </c>
      <c r="S58" s="358">
        <f>+J52*$S$24</f>
        <v>0</v>
      </c>
      <c r="T58" s="358">
        <f>+K52*$S$24</f>
        <v>0</v>
      </c>
      <c r="U58" s="133">
        <f>+J50*$U$24</f>
        <v>0</v>
      </c>
      <c r="V58" s="133">
        <f>+K50*$U$24</f>
        <v>0</v>
      </c>
      <c r="W58" s="359">
        <f t="shared" si="4"/>
        <v>0</v>
      </c>
      <c r="X58" s="359">
        <f t="shared" si="3"/>
        <v>0</v>
      </c>
      <c r="Y58" s="359">
        <f t="shared" si="5"/>
        <v>0</v>
      </c>
    </row>
    <row r="59" spans="2:25">
      <c r="B59" s="163"/>
      <c r="C59" s="164"/>
      <c r="D59" s="165">
        <v>0</v>
      </c>
      <c r="E59" s="165">
        <f>E60</f>
        <v>0</v>
      </c>
      <c r="F59" s="172"/>
      <c r="G59" s="172"/>
      <c r="H59" s="172"/>
      <c r="I59" s="172"/>
      <c r="J59" s="172"/>
      <c r="K59" s="172"/>
      <c r="L59" s="176"/>
      <c r="M59" s="133"/>
      <c r="N59" s="133"/>
      <c r="O59" s="358"/>
      <c r="P59" s="358"/>
      <c r="Q59" s="133"/>
      <c r="R59" s="133"/>
      <c r="S59" s="358"/>
      <c r="T59" s="358"/>
      <c r="U59" s="133"/>
      <c r="V59" s="133"/>
      <c r="W59" s="359"/>
      <c r="X59" s="359"/>
      <c r="Y59" s="359"/>
    </row>
    <row r="60" spans="2:25">
      <c r="B60" s="163"/>
      <c r="C60" s="164">
        <f>C58</f>
        <v>0.04</v>
      </c>
      <c r="D60" s="165">
        <f>$E$8/20</f>
        <v>0</v>
      </c>
      <c r="E60" s="165">
        <f>SUM(C60*D60)*180/360+E61</f>
        <v>0</v>
      </c>
      <c r="F60" s="172">
        <f>SUM(D60:D61)</f>
        <v>0</v>
      </c>
      <c r="G60" s="172">
        <f>SUM(E60:E61)</f>
        <v>0</v>
      </c>
      <c r="H60" s="172">
        <f>F60*$H$23</f>
        <v>0</v>
      </c>
      <c r="I60" s="172">
        <f>G60*$I$23</f>
        <v>0</v>
      </c>
      <c r="J60" s="172">
        <f>+H60*$J$23</f>
        <v>0</v>
      </c>
      <c r="K60" s="172">
        <f>+I60*$K$23</f>
        <v>0</v>
      </c>
      <c r="L60" s="168">
        <f>L58+1</f>
        <v>2043</v>
      </c>
      <c r="M60" s="133">
        <f>+$M$24*J60</f>
        <v>0</v>
      </c>
      <c r="N60" s="133">
        <f>+$M$24*K60</f>
        <v>0</v>
      </c>
      <c r="O60" s="358">
        <f t="shared" ref="O60:P60" si="18">+$O$24*J58</f>
        <v>0</v>
      </c>
      <c r="P60" s="358">
        <f t="shared" si="18"/>
        <v>0</v>
      </c>
      <c r="Q60" s="133">
        <f>+J56*$Q$24</f>
        <v>0</v>
      </c>
      <c r="R60" s="133">
        <f>+K56*$Q$24</f>
        <v>0</v>
      </c>
      <c r="S60" s="358">
        <f>+J54*$S$24</f>
        <v>0</v>
      </c>
      <c r="T60" s="358">
        <f>+K54*$S$24</f>
        <v>0</v>
      </c>
      <c r="U60" s="133">
        <f>+J52*$U$24</f>
        <v>0</v>
      </c>
      <c r="V60" s="133">
        <f>+K52*$U$24</f>
        <v>0</v>
      </c>
      <c r="W60" s="359">
        <f t="shared" si="4"/>
        <v>0</v>
      </c>
      <c r="X60" s="359">
        <f t="shared" si="3"/>
        <v>0</v>
      </c>
      <c r="Y60" s="359">
        <f t="shared" si="5"/>
        <v>0</v>
      </c>
    </row>
    <row r="61" spans="2:25">
      <c r="B61" s="163"/>
      <c r="C61" s="164"/>
      <c r="D61" s="165">
        <v>0</v>
      </c>
      <c r="E61" s="165">
        <f>E62</f>
        <v>0</v>
      </c>
      <c r="F61" s="172"/>
      <c r="G61" s="172"/>
      <c r="H61" s="172"/>
      <c r="I61" s="172"/>
      <c r="J61" s="172"/>
      <c r="K61" s="172"/>
      <c r="L61" s="176"/>
      <c r="M61" s="133"/>
      <c r="N61" s="133"/>
      <c r="O61" s="358"/>
      <c r="P61" s="358"/>
      <c r="Q61" s="133"/>
      <c r="R61" s="133"/>
      <c r="S61" s="358"/>
      <c r="T61" s="358"/>
      <c r="U61" s="133"/>
      <c r="V61" s="133"/>
      <c r="W61" s="359"/>
      <c r="X61" s="359"/>
      <c r="Y61" s="359"/>
    </row>
    <row r="62" spans="2:25">
      <c r="B62" s="163"/>
      <c r="C62" s="164">
        <f>C60</f>
        <v>0.04</v>
      </c>
      <c r="D62" s="165">
        <f>$E$8/20</f>
        <v>0</v>
      </c>
      <c r="E62" s="165">
        <f>SUM(C62*D62)*180/360+E63</f>
        <v>0</v>
      </c>
      <c r="F62" s="172">
        <f>SUM(D62:D63)</f>
        <v>0</v>
      </c>
      <c r="G62" s="172">
        <f>SUM(E62:E63)</f>
        <v>0</v>
      </c>
      <c r="H62" s="172">
        <f>F62*$H$23</f>
        <v>0</v>
      </c>
      <c r="I62" s="172">
        <f>G62*$I$23</f>
        <v>0</v>
      </c>
      <c r="J62" s="172">
        <f>+H62*$J$23</f>
        <v>0</v>
      </c>
      <c r="K62" s="172">
        <f>+I62*$K$23</f>
        <v>0</v>
      </c>
      <c r="L62" s="168">
        <f>L60+1</f>
        <v>2044</v>
      </c>
      <c r="M62" s="133">
        <f>+$M$24*J62</f>
        <v>0</v>
      </c>
      <c r="N62" s="133">
        <f>+$M$24*K62</f>
        <v>0</v>
      </c>
      <c r="O62" s="358">
        <f t="shared" ref="O62:P62" si="19">+$O$24*J60</f>
        <v>0</v>
      </c>
      <c r="P62" s="358">
        <f t="shared" si="19"/>
        <v>0</v>
      </c>
      <c r="Q62" s="133">
        <f>+J58*$Q$24</f>
        <v>0</v>
      </c>
      <c r="R62" s="133">
        <f>+K58*$Q$24</f>
        <v>0</v>
      </c>
      <c r="S62" s="358">
        <f>+J56*$S$24</f>
        <v>0</v>
      </c>
      <c r="T62" s="358">
        <f>+K56*$S$24</f>
        <v>0</v>
      </c>
      <c r="U62" s="133">
        <f>+J54*$U$24</f>
        <v>0</v>
      </c>
      <c r="V62" s="133">
        <f>+K54*$U$24</f>
        <v>0</v>
      </c>
      <c r="W62" s="359">
        <f t="shared" si="4"/>
        <v>0</v>
      </c>
      <c r="X62" s="359">
        <f t="shared" si="3"/>
        <v>0</v>
      </c>
      <c r="Y62" s="359">
        <f t="shared" si="5"/>
        <v>0</v>
      </c>
    </row>
    <row r="63" spans="2:25">
      <c r="B63" s="163"/>
      <c r="C63" s="164"/>
      <c r="D63" s="165">
        <v>0</v>
      </c>
      <c r="E63" s="165">
        <f>E64</f>
        <v>0</v>
      </c>
      <c r="F63" s="172"/>
      <c r="G63" s="172"/>
      <c r="H63" s="172"/>
      <c r="I63" s="172"/>
      <c r="J63" s="172"/>
      <c r="K63" s="172"/>
      <c r="L63" s="176"/>
      <c r="M63" s="133"/>
      <c r="N63" s="133"/>
      <c r="O63" s="358"/>
      <c r="P63" s="358"/>
      <c r="Q63" s="133"/>
      <c r="R63" s="133"/>
      <c r="S63" s="358"/>
      <c r="T63" s="358"/>
      <c r="U63" s="133"/>
      <c r="V63" s="133"/>
      <c r="W63" s="359"/>
      <c r="X63" s="359"/>
      <c r="Y63" s="359"/>
    </row>
    <row r="64" spans="2:25">
      <c r="B64" s="163"/>
      <c r="C64" s="164">
        <f>C62</f>
        <v>0.04</v>
      </c>
      <c r="D64" s="165">
        <f>$E$8/20</f>
        <v>0</v>
      </c>
      <c r="E64" s="165">
        <f>SUM(C64*D64)*180/360+E65</f>
        <v>0</v>
      </c>
      <c r="F64" s="172">
        <f>SUM(D64:D65)</f>
        <v>0</v>
      </c>
      <c r="G64" s="172">
        <f>SUM(E64:E65)</f>
        <v>0</v>
      </c>
      <c r="H64" s="172">
        <f>F64*$H$23</f>
        <v>0</v>
      </c>
      <c r="I64" s="172">
        <f>G64*$I$23</f>
        <v>0</v>
      </c>
      <c r="J64" s="172">
        <f>+H64*$J$23</f>
        <v>0</v>
      </c>
      <c r="K64" s="172">
        <f>+I64*$K$23</f>
        <v>0</v>
      </c>
      <c r="L64" s="168">
        <f>L62+1</f>
        <v>2045</v>
      </c>
      <c r="M64" s="133">
        <f>+$M$24*J64</f>
        <v>0</v>
      </c>
      <c r="N64" s="133">
        <f>+$M$24*K64</f>
        <v>0</v>
      </c>
      <c r="O64" s="358">
        <f t="shared" ref="O64:P64" si="20">+$O$24*J62</f>
        <v>0</v>
      </c>
      <c r="P64" s="358">
        <f t="shared" si="20"/>
        <v>0</v>
      </c>
      <c r="Q64" s="133">
        <f>+J60*$Q$24</f>
        <v>0</v>
      </c>
      <c r="R64" s="133">
        <f>+K60*$Q$24</f>
        <v>0</v>
      </c>
      <c r="S64" s="358">
        <f>+J58*$S$24</f>
        <v>0</v>
      </c>
      <c r="T64" s="358">
        <f>+K58*$S$24</f>
        <v>0</v>
      </c>
      <c r="U64" s="133">
        <f>+J56*$U$24</f>
        <v>0</v>
      </c>
      <c r="V64" s="133">
        <f>+K56*$U$24</f>
        <v>0</v>
      </c>
      <c r="W64" s="359">
        <f t="shared" si="4"/>
        <v>0</v>
      </c>
      <c r="X64" s="359">
        <f t="shared" si="3"/>
        <v>0</v>
      </c>
      <c r="Y64" s="359">
        <f t="shared" si="5"/>
        <v>0</v>
      </c>
    </row>
    <row r="65" spans="2:30">
      <c r="B65" s="163"/>
      <c r="C65" s="164"/>
      <c r="D65" s="165">
        <v>0</v>
      </c>
      <c r="E65" s="165">
        <f>E66</f>
        <v>0</v>
      </c>
      <c r="F65" s="172"/>
      <c r="G65" s="172"/>
      <c r="H65" s="172"/>
      <c r="I65" s="172"/>
      <c r="J65" s="172"/>
      <c r="K65" s="172"/>
      <c r="L65" s="176"/>
      <c r="M65" s="133"/>
      <c r="N65" s="133"/>
      <c r="O65" s="358"/>
      <c r="P65" s="358"/>
      <c r="Q65" s="133"/>
      <c r="R65" s="133"/>
      <c r="S65" s="358"/>
      <c r="T65" s="358"/>
      <c r="U65" s="133"/>
      <c r="V65" s="133"/>
      <c r="W65" s="359"/>
      <c r="X65" s="359"/>
      <c r="Y65" s="359"/>
    </row>
    <row r="66" spans="2:30">
      <c r="B66" s="163"/>
      <c r="C66" s="164">
        <f>C64</f>
        <v>0.04</v>
      </c>
      <c r="D66" s="165">
        <f>$E$8/20</f>
        <v>0</v>
      </c>
      <c r="E66" s="165">
        <f>SUM(C66*D66)*180/360+E67</f>
        <v>0</v>
      </c>
      <c r="F66" s="172">
        <f>SUM(D66:D67)</f>
        <v>0</v>
      </c>
      <c r="G66" s="172">
        <f>SUM(E66:E67)</f>
        <v>0</v>
      </c>
      <c r="H66" s="172">
        <f>F66*$H$23</f>
        <v>0</v>
      </c>
      <c r="I66" s="172">
        <f>G66*$I$23</f>
        <v>0</v>
      </c>
      <c r="J66" s="172">
        <f>+H66*$J$23</f>
        <v>0</v>
      </c>
      <c r="K66" s="172">
        <f>+I66*$K$23</f>
        <v>0</v>
      </c>
      <c r="L66" s="168">
        <f>L64+1</f>
        <v>2046</v>
      </c>
      <c r="M66" s="133">
        <f>+$M$24*J66</f>
        <v>0</v>
      </c>
      <c r="N66" s="133">
        <f>+$M$24*K66</f>
        <v>0</v>
      </c>
      <c r="O66" s="358">
        <f>+$O$24*J64</f>
        <v>0</v>
      </c>
      <c r="P66" s="358">
        <f>+$O$24*K64</f>
        <v>0</v>
      </c>
      <c r="Q66" s="133">
        <f>+J62*$Q$24</f>
        <v>0</v>
      </c>
      <c r="R66" s="133">
        <f>+K62*$Q$24</f>
        <v>0</v>
      </c>
      <c r="S66" s="358">
        <f>+J60*$S$24</f>
        <v>0</v>
      </c>
      <c r="T66" s="358">
        <f>+K60*$S$24</f>
        <v>0</v>
      </c>
      <c r="U66" s="133">
        <f>+J58*$U$24</f>
        <v>0</v>
      </c>
      <c r="V66" s="133">
        <f>+K58*$U$24</f>
        <v>0</v>
      </c>
      <c r="W66" s="359">
        <f t="shared" si="4"/>
        <v>0</v>
      </c>
      <c r="X66" s="359">
        <f t="shared" si="3"/>
        <v>0</v>
      </c>
      <c r="Y66" s="359">
        <f t="shared" si="5"/>
        <v>0</v>
      </c>
    </row>
    <row r="67" spans="2:30">
      <c r="C67" s="164"/>
      <c r="D67" s="165">
        <v>0</v>
      </c>
      <c r="E67" s="165">
        <f>E68</f>
        <v>0</v>
      </c>
      <c r="F67" s="172"/>
      <c r="G67" s="172"/>
      <c r="H67" s="172"/>
      <c r="I67" s="172"/>
      <c r="J67" s="172"/>
      <c r="K67" s="172"/>
      <c r="L67" s="168"/>
      <c r="M67" s="133"/>
      <c r="N67" s="133"/>
      <c r="O67" s="358"/>
      <c r="P67" s="358"/>
      <c r="Q67" s="133"/>
      <c r="R67" s="133"/>
      <c r="S67" s="358"/>
      <c r="T67" s="358"/>
      <c r="U67" s="133"/>
      <c r="V67" s="133"/>
      <c r="W67" s="359"/>
      <c r="X67" s="359"/>
      <c r="Y67" s="359"/>
    </row>
    <row r="68" spans="2:30">
      <c r="C68" s="164">
        <f>C66</f>
        <v>0.04</v>
      </c>
      <c r="D68" s="165">
        <v>0</v>
      </c>
      <c r="E68" s="165">
        <f>SUM(C68*D68)*180/360+E69</f>
        <v>0</v>
      </c>
      <c r="F68" s="172">
        <f>SUM(D68:D69)</f>
        <v>0</v>
      </c>
      <c r="G68" s="172">
        <f>SUM(E68:E69)</f>
        <v>0</v>
      </c>
      <c r="H68" s="172">
        <f>F68*$H$23</f>
        <v>0</v>
      </c>
      <c r="I68" s="172">
        <f>G68*$I$23</f>
        <v>0</v>
      </c>
      <c r="J68" s="172">
        <f>+H68*$J$23</f>
        <v>0</v>
      </c>
      <c r="K68" s="172">
        <f>+I68*$K$23</f>
        <v>0</v>
      </c>
      <c r="L68" s="168">
        <f>L66+1</f>
        <v>2047</v>
      </c>
      <c r="M68" s="133">
        <f t="shared" ref="M68:N68" si="21">+$M$24*J68</f>
        <v>0</v>
      </c>
      <c r="N68" s="133">
        <f t="shared" si="21"/>
        <v>0</v>
      </c>
      <c r="O68" s="358">
        <f>+$O$24*J66</f>
        <v>0</v>
      </c>
      <c r="P68" s="358">
        <f>+$O$24*K66</f>
        <v>0</v>
      </c>
      <c r="Q68" s="133">
        <f>+J64*$Q$24</f>
        <v>0</v>
      </c>
      <c r="R68" s="133">
        <f>+K64*$Q$24</f>
        <v>0</v>
      </c>
      <c r="S68" s="358">
        <f>+J62*$S$24</f>
        <v>0</v>
      </c>
      <c r="T68" s="358">
        <f>+K62*$S$24</f>
        <v>0</v>
      </c>
      <c r="U68" s="133">
        <f>+J60*$U$24</f>
        <v>0</v>
      </c>
      <c r="V68" s="133">
        <f>+K60*$U$24</f>
        <v>0</v>
      </c>
      <c r="W68" s="359">
        <f t="shared" si="4"/>
        <v>0</v>
      </c>
      <c r="X68" s="359">
        <f t="shared" si="3"/>
        <v>0</v>
      </c>
      <c r="Y68" s="359">
        <f t="shared" si="5"/>
        <v>0</v>
      </c>
    </row>
    <row r="69" spans="2:30">
      <c r="C69" s="164"/>
      <c r="D69" s="165">
        <v>0</v>
      </c>
      <c r="E69" s="165">
        <f>E70</f>
        <v>0</v>
      </c>
      <c r="F69" s="172"/>
      <c r="G69" s="172"/>
      <c r="H69" s="172"/>
      <c r="I69" s="172"/>
      <c r="J69" s="172"/>
      <c r="K69" s="172"/>
      <c r="L69" s="176"/>
      <c r="M69" s="133"/>
      <c r="N69" s="133"/>
      <c r="O69" s="358"/>
      <c r="P69" s="358"/>
      <c r="Q69" s="133"/>
      <c r="R69" s="133"/>
      <c r="S69" s="358"/>
      <c r="T69" s="358"/>
      <c r="U69" s="133"/>
      <c r="V69" s="133"/>
      <c r="W69" s="359"/>
      <c r="X69" s="359"/>
      <c r="Y69" s="359"/>
    </row>
    <row r="70" spans="2:30">
      <c r="C70" s="164">
        <f>C68</f>
        <v>0.04</v>
      </c>
      <c r="D70" s="165">
        <v>0</v>
      </c>
      <c r="E70" s="165">
        <f>SUM(C70*D70)*180/360+E71</f>
        <v>0</v>
      </c>
      <c r="F70" s="172">
        <f>SUM(D70:D71)</f>
        <v>0</v>
      </c>
      <c r="G70" s="172">
        <f>SUM(E70:E71)</f>
        <v>0</v>
      </c>
      <c r="H70" s="172">
        <f>F70*$H$23</f>
        <v>0</v>
      </c>
      <c r="I70" s="172">
        <f>G70*$I$23</f>
        <v>0</v>
      </c>
      <c r="J70" s="172">
        <f>+H70*$J$23</f>
        <v>0</v>
      </c>
      <c r="K70" s="172">
        <f>+I70*$K$23</f>
        <v>0</v>
      </c>
      <c r="L70" s="168">
        <f>L68+1</f>
        <v>2048</v>
      </c>
      <c r="M70" s="133">
        <f t="shared" ref="M70:N70" si="22">+$M$24*J70</f>
        <v>0</v>
      </c>
      <c r="N70" s="133">
        <f t="shared" si="22"/>
        <v>0</v>
      </c>
      <c r="O70" s="358">
        <f t="shared" ref="O70:P70" si="23">+$O$24*J68</f>
        <v>0</v>
      </c>
      <c r="P70" s="358">
        <f t="shared" si="23"/>
        <v>0</v>
      </c>
      <c r="Q70" s="133">
        <f>+J66*$Q$24</f>
        <v>0</v>
      </c>
      <c r="R70" s="133">
        <f>+K66*$Q$24</f>
        <v>0</v>
      </c>
      <c r="S70" s="358">
        <f>+J64*$S$24</f>
        <v>0</v>
      </c>
      <c r="T70" s="358">
        <f>+K64*$S$24</f>
        <v>0</v>
      </c>
      <c r="U70" s="133">
        <f>+J62*$U$24</f>
        <v>0</v>
      </c>
      <c r="V70" s="133">
        <f>+K62*$U$24</f>
        <v>0</v>
      </c>
      <c r="W70" s="359">
        <f t="shared" si="4"/>
        <v>0</v>
      </c>
      <c r="X70" s="359">
        <f t="shared" si="3"/>
        <v>0</v>
      </c>
      <c r="Y70" s="359">
        <f t="shared" si="5"/>
        <v>0</v>
      </c>
    </row>
    <row r="71" spans="2:30">
      <c r="C71" s="164"/>
      <c r="D71" s="165">
        <v>0</v>
      </c>
      <c r="E71" s="165">
        <f>E72</f>
        <v>0</v>
      </c>
      <c r="F71" s="172"/>
      <c r="G71" s="172"/>
      <c r="H71" s="172"/>
      <c r="I71" s="172"/>
      <c r="J71" s="172"/>
      <c r="K71" s="172"/>
      <c r="L71" s="176"/>
      <c r="M71" s="133"/>
      <c r="N71" s="133"/>
      <c r="O71" s="358"/>
      <c r="P71" s="358"/>
      <c r="Q71" s="133"/>
      <c r="R71" s="133"/>
      <c r="S71" s="358"/>
      <c r="T71" s="358"/>
      <c r="U71" s="133"/>
      <c r="V71" s="133"/>
      <c r="W71" s="359"/>
      <c r="X71" s="359"/>
      <c r="Y71" s="359"/>
    </row>
    <row r="72" spans="2:30">
      <c r="C72" s="164">
        <f>C70</f>
        <v>0.04</v>
      </c>
      <c r="D72" s="165">
        <v>0</v>
      </c>
      <c r="E72" s="165">
        <f>SUM(C72*D72)*180/360+E73</f>
        <v>0</v>
      </c>
      <c r="F72" s="172">
        <f>SUM(D72:D73)</f>
        <v>0</v>
      </c>
      <c r="G72" s="172">
        <f>SUM(E72:E73)</f>
        <v>0</v>
      </c>
      <c r="H72" s="172">
        <f>F72*$H$23</f>
        <v>0</v>
      </c>
      <c r="I72" s="172">
        <f>G72*$I$23</f>
        <v>0</v>
      </c>
      <c r="J72" s="172">
        <f>+H72*$J$23</f>
        <v>0</v>
      </c>
      <c r="K72" s="172">
        <f>+I72*$K$23</f>
        <v>0</v>
      </c>
      <c r="L72" s="168">
        <f>L70+1</f>
        <v>2049</v>
      </c>
      <c r="M72" s="133">
        <f t="shared" ref="M72:N72" si="24">+$M$24*J72</f>
        <v>0</v>
      </c>
      <c r="N72" s="133">
        <f t="shared" si="24"/>
        <v>0</v>
      </c>
      <c r="O72" s="358">
        <f t="shared" ref="O72:P72" si="25">+$O$24*J70</f>
        <v>0</v>
      </c>
      <c r="P72" s="358">
        <f t="shared" si="25"/>
        <v>0</v>
      </c>
      <c r="Q72" s="133">
        <f t="shared" ref="Q72:R72" si="26">+J68*$Q$24</f>
        <v>0</v>
      </c>
      <c r="R72" s="133">
        <f t="shared" si="26"/>
        <v>0</v>
      </c>
      <c r="S72" s="358">
        <f>+J66*$S$24</f>
        <v>0</v>
      </c>
      <c r="T72" s="358">
        <f>+K66*$S$24</f>
        <v>0</v>
      </c>
      <c r="U72" s="133">
        <f>+J64*$U$24</f>
        <v>0</v>
      </c>
      <c r="V72" s="133">
        <f>+K64*$U$24</f>
        <v>0</v>
      </c>
      <c r="W72" s="359">
        <f t="shared" si="4"/>
        <v>0</v>
      </c>
      <c r="X72" s="359">
        <f t="shared" si="3"/>
        <v>0</v>
      </c>
      <c r="Y72" s="359">
        <f t="shared" si="5"/>
        <v>0</v>
      </c>
    </row>
    <row r="73" spans="2:30">
      <c r="C73" s="164"/>
      <c r="D73" s="165">
        <v>0</v>
      </c>
      <c r="E73" s="165">
        <f>E74</f>
        <v>0</v>
      </c>
      <c r="F73" s="172"/>
      <c r="G73" s="172"/>
      <c r="H73" s="172"/>
      <c r="I73" s="172"/>
      <c r="J73" s="172"/>
      <c r="K73" s="172"/>
      <c r="L73" s="176"/>
      <c r="M73" s="133"/>
      <c r="N73" s="133"/>
      <c r="O73" s="358"/>
      <c r="P73" s="358"/>
      <c r="Q73" s="133"/>
      <c r="R73" s="133"/>
      <c r="S73" s="358"/>
      <c r="T73" s="358"/>
      <c r="U73" s="133"/>
      <c r="V73" s="133"/>
      <c r="W73" s="359"/>
      <c r="X73" s="359"/>
      <c r="Y73" s="359"/>
    </row>
    <row r="74" spans="2:30">
      <c r="C74" s="164">
        <f>C72</f>
        <v>0.04</v>
      </c>
      <c r="D74" s="165">
        <v>0</v>
      </c>
      <c r="E74" s="165">
        <f>SUM(C74*D74)*180/360+E75</f>
        <v>0</v>
      </c>
      <c r="F74" s="172">
        <f>SUM(D74:D75)</f>
        <v>0</v>
      </c>
      <c r="G74" s="172">
        <f>SUM(E74:E75)</f>
        <v>0</v>
      </c>
      <c r="H74" s="172">
        <f>F74*$H$23</f>
        <v>0</v>
      </c>
      <c r="I74" s="172">
        <f>G74*$I$23</f>
        <v>0</v>
      </c>
      <c r="J74" s="172">
        <f>+H74*$J$23</f>
        <v>0</v>
      </c>
      <c r="K74" s="172">
        <f>+I74*$K$23</f>
        <v>0</v>
      </c>
      <c r="L74" s="168">
        <f>L72+1</f>
        <v>2050</v>
      </c>
      <c r="M74" s="133">
        <f t="shared" ref="M74:N74" si="27">+$M$24*J74</f>
        <v>0</v>
      </c>
      <c r="N74" s="133">
        <f t="shared" si="27"/>
        <v>0</v>
      </c>
      <c r="O74" s="358">
        <f t="shared" ref="O74:P74" si="28">+$O$24*J72</f>
        <v>0</v>
      </c>
      <c r="P74" s="358">
        <f t="shared" si="28"/>
        <v>0</v>
      </c>
      <c r="Q74" s="133">
        <f t="shared" ref="Q74:R74" si="29">+J70*$Q$24</f>
        <v>0</v>
      </c>
      <c r="R74" s="133">
        <f t="shared" si="29"/>
        <v>0</v>
      </c>
      <c r="S74" s="358">
        <f>+J68*$S$24</f>
        <v>0</v>
      </c>
      <c r="T74" s="358">
        <f>+K68*$S$24</f>
        <v>0</v>
      </c>
      <c r="U74" s="133">
        <f>+J66*$U$24</f>
        <v>0</v>
      </c>
      <c r="V74" s="133">
        <f>+K66*$U$24</f>
        <v>0</v>
      </c>
      <c r="W74" s="359">
        <f t="shared" si="4"/>
        <v>0</v>
      </c>
      <c r="X74" s="359">
        <f t="shared" si="3"/>
        <v>0</v>
      </c>
      <c r="Y74" s="359">
        <f t="shared" si="5"/>
        <v>0</v>
      </c>
    </row>
    <row r="75" spans="2:30">
      <c r="C75" s="360"/>
      <c r="D75" s="360"/>
      <c r="E75" s="360"/>
      <c r="F75" s="181"/>
      <c r="G75" s="181"/>
      <c r="H75" s="182"/>
      <c r="I75" s="182"/>
      <c r="J75" s="182"/>
      <c r="K75" s="182"/>
      <c r="L75" s="183"/>
      <c r="M75" s="184"/>
      <c r="N75" s="184"/>
      <c r="O75" s="185"/>
      <c r="P75" s="185"/>
      <c r="Q75" s="184"/>
      <c r="R75" s="184"/>
      <c r="S75" s="185"/>
      <c r="T75" s="185"/>
      <c r="U75" s="184"/>
      <c r="V75" s="184"/>
      <c r="W75" s="361"/>
      <c r="X75" s="361"/>
      <c r="Y75" s="361"/>
    </row>
    <row r="76" spans="2:30" ht="12" thickBot="1">
      <c r="D76" s="165">
        <f>SUM(D27:D74)</f>
        <v>0</v>
      </c>
      <c r="E76" s="165">
        <f>SUM(E27:E74)</f>
        <v>0</v>
      </c>
      <c r="F76" s="165">
        <f t="shared" ref="F76:K76" si="30">SUM(F27:F74)</f>
        <v>0</v>
      </c>
      <c r="G76" s="165">
        <f t="shared" si="30"/>
        <v>0</v>
      </c>
      <c r="H76" s="165">
        <f t="shared" si="30"/>
        <v>0</v>
      </c>
      <c r="I76" s="165">
        <f t="shared" si="30"/>
        <v>0</v>
      </c>
      <c r="J76" s="165">
        <f t="shared" si="30"/>
        <v>0</v>
      </c>
      <c r="K76" s="165">
        <f t="shared" si="30"/>
        <v>0</v>
      </c>
      <c r="L76" s="165"/>
      <c r="M76" s="187">
        <f t="shared" ref="M76:Y76" si="31">SUM(M26:M75)</f>
        <v>0</v>
      </c>
      <c r="N76" s="187">
        <f t="shared" si="31"/>
        <v>0</v>
      </c>
      <c r="O76" s="188">
        <f t="shared" si="31"/>
        <v>0</v>
      </c>
      <c r="P76" s="188">
        <f t="shared" si="31"/>
        <v>0</v>
      </c>
      <c r="Q76" s="187">
        <f t="shared" si="31"/>
        <v>0</v>
      </c>
      <c r="R76" s="187">
        <f t="shared" si="31"/>
        <v>0</v>
      </c>
      <c r="S76" s="188">
        <f t="shared" si="31"/>
        <v>0</v>
      </c>
      <c r="T76" s="188">
        <f t="shared" si="31"/>
        <v>0</v>
      </c>
      <c r="U76" s="187">
        <f t="shared" si="31"/>
        <v>0</v>
      </c>
      <c r="V76" s="187">
        <f t="shared" si="31"/>
        <v>0</v>
      </c>
      <c r="W76" s="362">
        <f t="shared" si="31"/>
        <v>0</v>
      </c>
      <c r="X76" s="362">
        <f t="shared" si="31"/>
        <v>0</v>
      </c>
      <c r="Y76" s="362">
        <f t="shared" si="31"/>
        <v>0</v>
      </c>
    </row>
    <row r="77" spans="2:30" ht="13.5" thickTop="1">
      <c r="F77" s="190"/>
      <c r="G77" s="190"/>
      <c r="H77" s="172"/>
      <c r="I77" s="172"/>
      <c r="J77" s="172"/>
      <c r="K77" s="172"/>
      <c r="L77" s="363"/>
      <c r="M77" s="192"/>
      <c r="N77" s="192"/>
      <c r="O77" s="193"/>
      <c r="P77" s="193"/>
      <c r="Q77" s="192"/>
      <c r="R77" s="192"/>
      <c r="S77" s="193"/>
      <c r="T77" s="193"/>
      <c r="U77" s="192"/>
      <c r="V77" s="192"/>
      <c r="W77" s="364"/>
      <c r="X77" s="364"/>
      <c r="Y77" s="356"/>
    </row>
    <row r="78" spans="2:30" ht="12.75">
      <c r="F78" s="165"/>
      <c r="G78" s="165"/>
      <c r="H78" s="195"/>
      <c r="I78" s="195"/>
      <c r="J78" s="195"/>
      <c r="K78" s="195"/>
      <c r="L78" s="3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97"/>
      <c r="X78" s="198"/>
      <c r="Y78" s="366"/>
    </row>
    <row r="79" spans="2:30" ht="12.75">
      <c r="B79" s="367"/>
      <c r="C79" s="368"/>
      <c r="D79" s="368"/>
      <c r="E79" s="350"/>
      <c r="F79" s="369"/>
      <c r="G79" s="369"/>
      <c r="H79" s="370"/>
      <c r="I79" s="370"/>
      <c r="J79" s="370"/>
      <c r="K79" s="370"/>
      <c r="L79" s="365"/>
      <c r="M79" s="363"/>
      <c r="N79" s="363"/>
      <c r="O79" s="363"/>
      <c r="P79" s="363"/>
      <c r="Q79" s="363"/>
      <c r="R79" s="363"/>
      <c r="S79" s="363"/>
      <c r="T79" s="363"/>
      <c r="U79" s="363"/>
      <c r="V79" s="363"/>
      <c r="W79" s="371">
        <f>+E8</f>
        <v>0</v>
      </c>
      <c r="X79" s="372" t="s">
        <v>177</v>
      </c>
      <c r="Y79" s="373"/>
      <c r="Z79" s="373"/>
      <c r="AA79" s="373"/>
      <c r="AB79" s="373"/>
      <c r="AC79" s="373"/>
      <c r="AD79" s="363"/>
    </row>
    <row r="80" spans="2:30" ht="12.75">
      <c r="F80" s="365"/>
      <c r="G80" s="365"/>
      <c r="H80" s="374"/>
      <c r="I80" s="374"/>
      <c r="J80" s="357"/>
      <c r="K80" s="357"/>
      <c r="L80" s="365"/>
      <c r="M80" s="365"/>
      <c r="N80" s="365"/>
      <c r="O80" s="365"/>
      <c r="P80" s="365"/>
      <c r="Q80" s="365"/>
      <c r="R80" s="365"/>
      <c r="S80" s="365"/>
      <c r="T80" s="365"/>
      <c r="U80" s="365"/>
      <c r="V80" s="365"/>
      <c r="W80" s="375">
        <f>+W79*(0.333333333333333)</f>
        <v>0</v>
      </c>
      <c r="X80" s="376" t="s">
        <v>178</v>
      </c>
      <c r="Y80" s="377"/>
      <c r="Z80" s="365"/>
      <c r="AA80" s="365"/>
      <c r="AB80" s="365"/>
      <c r="AC80" s="365"/>
      <c r="AD80" s="365"/>
    </row>
    <row r="81" spans="1:50" ht="12.75">
      <c r="F81" s="365"/>
      <c r="G81" s="365"/>
      <c r="H81" s="357"/>
      <c r="I81" s="357"/>
      <c r="J81" s="357"/>
      <c r="K81" s="357"/>
      <c r="M81" s="365"/>
      <c r="N81" s="365"/>
      <c r="O81" s="365"/>
      <c r="P81" s="365"/>
      <c r="Q81" s="365"/>
      <c r="R81" s="365"/>
      <c r="S81" s="365"/>
      <c r="T81" s="365"/>
      <c r="U81" s="365"/>
      <c r="V81" s="365"/>
      <c r="W81" s="378">
        <f>+W80/2</f>
        <v>0</v>
      </c>
      <c r="X81" s="379" t="s">
        <v>179</v>
      </c>
      <c r="Y81" s="380"/>
      <c r="Z81" s="365"/>
      <c r="AA81" s="365"/>
      <c r="AB81" s="365"/>
      <c r="AC81" s="365"/>
      <c r="AD81" s="365"/>
    </row>
    <row r="82" spans="1:50" ht="12.75">
      <c r="F82" s="365"/>
      <c r="G82" s="365"/>
      <c r="H82" s="357"/>
      <c r="I82" s="357"/>
      <c r="J82" s="357"/>
      <c r="K82" s="357"/>
      <c r="M82" s="365"/>
      <c r="N82" s="365"/>
      <c r="O82" s="365"/>
      <c r="P82" s="365"/>
      <c r="Q82" s="365"/>
      <c r="R82" s="365"/>
      <c r="S82" s="365"/>
      <c r="T82" s="365"/>
      <c r="U82" s="365"/>
      <c r="V82" s="365"/>
      <c r="W82" s="375">
        <f>+W81</f>
        <v>0</v>
      </c>
      <c r="X82" s="376" t="s">
        <v>180</v>
      </c>
      <c r="Y82" s="377"/>
      <c r="Z82" s="365"/>
      <c r="AA82" s="365"/>
      <c r="AB82" s="365"/>
      <c r="AC82" s="365"/>
      <c r="AD82" s="365"/>
    </row>
    <row r="83" spans="1:50" ht="12.75">
      <c r="W83" s="381">
        <f>+W76-W81</f>
        <v>0</v>
      </c>
      <c r="X83" s="382" t="s">
        <v>181</v>
      </c>
      <c r="Y83" s="366"/>
    </row>
    <row r="84" spans="1:50" ht="12.75">
      <c r="F84" s="144"/>
      <c r="G84" s="144"/>
      <c r="J84" s="139"/>
      <c r="K84" s="139"/>
      <c r="U84" s="375"/>
      <c r="V84" s="383"/>
      <c r="W84" s="366"/>
      <c r="X84" s="139"/>
    </row>
    <row r="85" spans="1:50">
      <c r="A85" s="217" t="s">
        <v>175</v>
      </c>
      <c r="B85" s="384"/>
      <c r="C85" s="219">
        <v>2027</v>
      </c>
      <c r="D85" s="219">
        <v>2028</v>
      </c>
      <c r="E85" s="219">
        <v>2029</v>
      </c>
      <c r="F85" s="219">
        <v>2030</v>
      </c>
      <c r="G85" s="219">
        <v>2031</v>
      </c>
      <c r="H85" s="219">
        <v>2032</v>
      </c>
      <c r="I85" s="219">
        <v>2033</v>
      </c>
      <c r="J85" s="219">
        <v>2034</v>
      </c>
      <c r="K85" s="219">
        <v>2035</v>
      </c>
      <c r="L85" s="219">
        <v>2036</v>
      </c>
      <c r="M85" s="219">
        <v>2037</v>
      </c>
      <c r="N85" s="219">
        <v>2038</v>
      </c>
      <c r="O85" s="219">
        <v>2039</v>
      </c>
      <c r="P85" s="219">
        <v>2040</v>
      </c>
      <c r="Q85" s="219">
        <v>2041</v>
      </c>
      <c r="R85" s="219">
        <v>2042</v>
      </c>
      <c r="S85" s="219">
        <v>2043</v>
      </c>
      <c r="T85" s="219">
        <v>2044</v>
      </c>
      <c r="U85" s="219">
        <v>2045</v>
      </c>
      <c r="V85" s="219">
        <v>2046</v>
      </c>
      <c r="W85" s="219">
        <v>2047</v>
      </c>
      <c r="X85" s="219">
        <v>2048</v>
      </c>
      <c r="Y85" s="219"/>
      <c r="Z85" s="219"/>
      <c r="AA85" s="219"/>
      <c r="AC85" s="176"/>
      <c r="AD85" s="176"/>
      <c r="AE85" s="176"/>
      <c r="AF85" s="220"/>
      <c r="AG85" s="176"/>
      <c r="AH85" s="176"/>
      <c r="AI85" s="176"/>
      <c r="AJ85" s="176"/>
      <c r="AK85" s="176"/>
      <c r="AL85" s="176"/>
      <c r="AM85" s="176"/>
      <c r="AN85" s="221"/>
      <c r="AO85" s="221"/>
      <c r="AP85" s="221"/>
      <c r="AQ85" s="221"/>
      <c r="AR85" s="221"/>
      <c r="AS85" s="221"/>
      <c r="AT85" s="190"/>
      <c r="AU85" s="221"/>
      <c r="AV85" s="190"/>
      <c r="AW85" s="221"/>
      <c r="AX85" s="190"/>
    </row>
    <row r="86" spans="1:50">
      <c r="A86" s="385" t="s">
        <v>182</v>
      </c>
      <c r="C86" s="190">
        <f>VLOOKUP(C85,$L$26:$X$74,12,FALSE)*2</f>
        <v>0</v>
      </c>
      <c r="D86" s="190">
        <f>VLOOKUP(D85,$L$26:$X$74,12,FALSE)*2</f>
        <v>0</v>
      </c>
      <c r="E86" s="190">
        <f t="shared" ref="E86:X86" si="32">VLOOKUP(E85,$L$26:$X$74,12,FALSE)*2</f>
        <v>0</v>
      </c>
      <c r="F86" s="190">
        <f t="shared" si="32"/>
        <v>0</v>
      </c>
      <c r="G86" s="190">
        <f t="shared" si="32"/>
        <v>0</v>
      </c>
      <c r="H86" s="190">
        <f t="shared" si="32"/>
        <v>0</v>
      </c>
      <c r="I86" s="190">
        <f t="shared" si="32"/>
        <v>0</v>
      </c>
      <c r="J86" s="190">
        <f t="shared" si="32"/>
        <v>0</v>
      </c>
      <c r="K86" s="190">
        <f t="shared" si="32"/>
        <v>0</v>
      </c>
      <c r="L86" s="190">
        <f t="shared" si="32"/>
        <v>0</v>
      </c>
      <c r="M86" s="190">
        <f t="shared" si="32"/>
        <v>0</v>
      </c>
      <c r="N86" s="190">
        <f t="shared" si="32"/>
        <v>0</v>
      </c>
      <c r="O86" s="190">
        <f t="shared" si="32"/>
        <v>0</v>
      </c>
      <c r="P86" s="190">
        <f t="shared" si="32"/>
        <v>0</v>
      </c>
      <c r="Q86" s="190">
        <f t="shared" si="32"/>
        <v>0</v>
      </c>
      <c r="R86" s="190">
        <f t="shared" si="32"/>
        <v>0</v>
      </c>
      <c r="S86" s="190">
        <f t="shared" si="32"/>
        <v>0</v>
      </c>
      <c r="T86" s="190">
        <f t="shared" si="32"/>
        <v>0</v>
      </c>
      <c r="U86" s="190">
        <f t="shared" si="32"/>
        <v>0</v>
      </c>
      <c r="V86" s="190">
        <f t="shared" si="32"/>
        <v>0</v>
      </c>
      <c r="W86" s="190">
        <f t="shared" si="32"/>
        <v>0</v>
      </c>
      <c r="X86" s="190">
        <f t="shared" si="32"/>
        <v>0</v>
      </c>
      <c r="Y86" s="190"/>
      <c r="Z86" s="190"/>
      <c r="AA86" s="190"/>
      <c r="AC86" s="386">
        <f>SUM(C86:AB86)</f>
        <v>0</v>
      </c>
      <c r="AD86" s="345">
        <f>+W80-AC86</f>
        <v>0</v>
      </c>
      <c r="AE86" s="125" t="s">
        <v>181</v>
      </c>
    </row>
    <row r="87" spans="1:50">
      <c r="A87" s="385" t="s">
        <v>183</v>
      </c>
      <c r="C87" s="190">
        <f>VLOOKUP(C85,$L$26:$X$74,13,FALSE)*2</f>
        <v>0</v>
      </c>
      <c r="D87" s="190">
        <f>VLOOKUP(D85,$L$26:$X$74,13,FALSE)*2</f>
        <v>0</v>
      </c>
      <c r="E87" s="190">
        <f t="shared" ref="E87:X87" si="33">VLOOKUP(E85,$L$26:$X$74,13,FALSE)*2</f>
        <v>0</v>
      </c>
      <c r="F87" s="190">
        <f t="shared" si="33"/>
        <v>0</v>
      </c>
      <c r="G87" s="190">
        <f t="shared" si="33"/>
        <v>0</v>
      </c>
      <c r="H87" s="190">
        <f t="shared" si="33"/>
        <v>0</v>
      </c>
      <c r="I87" s="190">
        <f t="shared" si="33"/>
        <v>0</v>
      </c>
      <c r="J87" s="190">
        <f t="shared" si="33"/>
        <v>0</v>
      </c>
      <c r="K87" s="190">
        <f t="shared" si="33"/>
        <v>0</v>
      </c>
      <c r="L87" s="190">
        <f t="shared" si="33"/>
        <v>0</v>
      </c>
      <c r="M87" s="190">
        <f t="shared" si="33"/>
        <v>0</v>
      </c>
      <c r="N87" s="190">
        <f t="shared" si="33"/>
        <v>0</v>
      </c>
      <c r="O87" s="190">
        <f t="shared" si="33"/>
        <v>0</v>
      </c>
      <c r="P87" s="190">
        <f t="shared" si="33"/>
        <v>0</v>
      </c>
      <c r="Q87" s="190">
        <f t="shared" si="33"/>
        <v>0</v>
      </c>
      <c r="R87" s="190">
        <f t="shared" si="33"/>
        <v>0</v>
      </c>
      <c r="S87" s="190">
        <f t="shared" si="33"/>
        <v>0</v>
      </c>
      <c r="T87" s="190">
        <f t="shared" si="33"/>
        <v>0</v>
      </c>
      <c r="U87" s="190">
        <f t="shared" si="33"/>
        <v>0</v>
      </c>
      <c r="V87" s="190">
        <f t="shared" si="33"/>
        <v>0</v>
      </c>
      <c r="W87" s="190">
        <f t="shared" si="33"/>
        <v>0</v>
      </c>
      <c r="X87" s="190">
        <f t="shared" si="33"/>
        <v>0</v>
      </c>
      <c r="Y87" s="190"/>
      <c r="Z87" s="190"/>
      <c r="AA87" s="190"/>
      <c r="AC87" s="386">
        <f>SUM(C87:AB87)</f>
        <v>0</v>
      </c>
    </row>
    <row r="88" spans="1:50" s="387" customFormat="1">
      <c r="A88" s="387" t="s">
        <v>184</v>
      </c>
      <c r="C88" s="388">
        <f>SUM(C86:C87)</f>
        <v>0</v>
      </c>
      <c r="D88" s="388">
        <f t="shared" ref="D88:X88" si="34">SUM(D86:D87)</f>
        <v>0</v>
      </c>
      <c r="E88" s="388">
        <f t="shared" si="34"/>
        <v>0</v>
      </c>
      <c r="F88" s="388">
        <f t="shared" si="34"/>
        <v>0</v>
      </c>
      <c r="G88" s="388">
        <f t="shared" si="34"/>
        <v>0</v>
      </c>
      <c r="H88" s="388">
        <f t="shared" si="34"/>
        <v>0</v>
      </c>
      <c r="I88" s="388">
        <f t="shared" si="34"/>
        <v>0</v>
      </c>
      <c r="J88" s="388">
        <f t="shared" si="34"/>
        <v>0</v>
      </c>
      <c r="K88" s="388">
        <f t="shared" si="34"/>
        <v>0</v>
      </c>
      <c r="L88" s="388">
        <f t="shared" si="34"/>
        <v>0</v>
      </c>
      <c r="M88" s="388">
        <f t="shared" si="34"/>
        <v>0</v>
      </c>
      <c r="N88" s="388">
        <f t="shared" si="34"/>
        <v>0</v>
      </c>
      <c r="O88" s="388">
        <f t="shared" si="34"/>
        <v>0</v>
      </c>
      <c r="P88" s="388">
        <f t="shared" si="34"/>
        <v>0</v>
      </c>
      <c r="Q88" s="388">
        <f t="shared" si="34"/>
        <v>0</v>
      </c>
      <c r="R88" s="388">
        <f t="shared" si="34"/>
        <v>0</v>
      </c>
      <c r="S88" s="388">
        <f t="shared" si="34"/>
        <v>0</v>
      </c>
      <c r="T88" s="388">
        <f t="shared" si="34"/>
        <v>0</v>
      </c>
      <c r="U88" s="388">
        <f t="shared" si="34"/>
        <v>0</v>
      </c>
      <c r="V88" s="388">
        <f t="shared" si="34"/>
        <v>0</v>
      </c>
      <c r="W88" s="388">
        <f t="shared" si="34"/>
        <v>0</v>
      </c>
      <c r="X88" s="388">
        <f t="shared" si="34"/>
        <v>0</v>
      </c>
      <c r="Y88" s="388"/>
      <c r="Z88" s="388"/>
      <c r="AA88" s="388"/>
      <c r="AC88" s="388"/>
    </row>
    <row r="89" spans="1:50">
      <c r="L89" s="176"/>
    </row>
    <row r="90" spans="1:50">
      <c r="L90" s="176"/>
    </row>
    <row r="91" spans="1:50">
      <c r="L91" s="176"/>
    </row>
    <row r="92" spans="1:50">
      <c r="L92" s="176"/>
    </row>
    <row r="93" spans="1:50">
      <c r="L93" s="176"/>
    </row>
    <row r="94" spans="1:50">
      <c r="L94" s="176"/>
    </row>
    <row r="95" spans="1:50">
      <c r="L95" s="176"/>
    </row>
    <row r="96" spans="1:50">
      <c r="L96" s="176"/>
    </row>
    <row r="97" spans="12:12">
      <c r="L97" s="176"/>
    </row>
    <row r="98" spans="12:12">
      <c r="L98" s="220"/>
    </row>
    <row r="99" spans="12:12">
      <c r="L99" s="176"/>
    </row>
    <row r="100" spans="12:12">
      <c r="L100" s="176"/>
    </row>
    <row r="101" spans="12:12">
      <c r="L101" s="176"/>
    </row>
    <row r="102" spans="12:12">
      <c r="L102" s="176"/>
    </row>
    <row r="103" spans="12:12">
      <c r="L103" s="176"/>
    </row>
    <row r="104" spans="12:12">
      <c r="L104" s="176"/>
    </row>
    <row r="105" spans="12:12">
      <c r="L105" s="176"/>
    </row>
    <row r="106" spans="12:12">
      <c r="L106" s="176"/>
    </row>
    <row r="107" spans="12:12">
      <c r="L107" s="176"/>
    </row>
    <row r="108" spans="12:12">
      <c r="L108" s="176"/>
    </row>
    <row r="109" spans="12:12">
      <c r="L109" s="176"/>
    </row>
    <row r="110" spans="12:12">
      <c r="L110" s="176"/>
    </row>
    <row r="111" spans="12:12">
      <c r="L111" s="176"/>
    </row>
    <row r="112" spans="12:12">
      <c r="L112" s="176"/>
    </row>
    <row r="113" spans="12:12">
      <c r="L113" s="176"/>
    </row>
    <row r="114" spans="12:12">
      <c r="L114" s="221"/>
    </row>
    <row r="115" spans="12:12">
      <c r="L115" s="176"/>
    </row>
    <row r="116" spans="12:12">
      <c r="L116" s="221"/>
    </row>
    <row r="117" spans="12:12">
      <c r="L117" s="221"/>
    </row>
    <row r="118" spans="12:12">
      <c r="L118" s="221"/>
    </row>
    <row r="119" spans="12:12">
      <c r="L119" s="221"/>
    </row>
    <row r="120" spans="12:12">
      <c r="L120" s="221"/>
    </row>
    <row r="121" spans="12:12">
      <c r="L121" s="221"/>
    </row>
    <row r="122" spans="12:12">
      <c r="L122" s="221"/>
    </row>
    <row r="123" spans="12:12">
      <c r="L123" s="221"/>
    </row>
    <row r="124" spans="12:12">
      <c r="L124" s="221"/>
    </row>
    <row r="125" spans="12:12">
      <c r="L125" s="221"/>
    </row>
    <row r="126" spans="12:12">
      <c r="L126" s="190"/>
    </row>
    <row r="127" spans="12:12">
      <c r="L127" s="221"/>
    </row>
    <row r="128" spans="12:12">
      <c r="L128" s="190"/>
    </row>
  </sheetData>
  <sheetProtection algorithmName="SHA-512" hashValue="QuPXJ8cIMyNQMf/a/k1S0ocx8IjdPX5wWSDcKPQBPnDb3X92W9HtF2JwWJvDYmcD5vndT5oZtZwxHqg3lDCvow==" saltValue="tabZewPbloAMElwBZH/peg==" spinCount="100000" sheet="1" objects="1" scenarios="1"/>
  <mergeCells count="13">
    <mergeCell ref="W24:Y24"/>
    <mergeCell ref="M23:N23"/>
    <mergeCell ref="O23:P23"/>
    <mergeCell ref="Q23:R23"/>
    <mergeCell ref="S23:T23"/>
    <mergeCell ref="U23:V23"/>
    <mergeCell ref="W23:Y23"/>
    <mergeCell ref="W22:Y22"/>
    <mergeCell ref="M22:N22"/>
    <mergeCell ref="O22:P22"/>
    <mergeCell ref="Q22:R22"/>
    <mergeCell ref="S22:T22"/>
    <mergeCell ref="U22:V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5F3D9-B997-46D1-82A3-83D893EE363E}">
  <dimension ref="A1:AX128"/>
  <sheetViews>
    <sheetView zoomScaleNormal="100" workbookViewId="0">
      <selection activeCell="K28" sqref="K28"/>
    </sheetView>
  </sheetViews>
  <sheetFormatPr defaultColWidth="9.140625" defaultRowHeight="11.25"/>
  <cols>
    <col min="1" max="1" width="5.85546875" style="123" customWidth="1"/>
    <col min="2" max="2" width="9.7109375" style="123" customWidth="1"/>
    <col min="3" max="3" width="10.140625" style="123" bestFit="1" customWidth="1"/>
    <col min="4" max="4" width="15.85546875" style="123" customWidth="1"/>
    <col min="5" max="5" width="12.7109375" style="123" customWidth="1"/>
    <col min="6" max="6" width="12.28515625" style="123" bestFit="1" customWidth="1"/>
    <col min="7" max="7" width="13" style="123" bestFit="1" customWidth="1"/>
    <col min="8" max="8" width="13" style="124" bestFit="1" customWidth="1"/>
    <col min="9" max="11" width="12.42578125" style="124" customWidth="1"/>
    <col min="12" max="12" width="10.28515625" style="123" bestFit="1" customWidth="1"/>
    <col min="13" max="14" width="11.5703125" style="123" customWidth="1"/>
    <col min="15" max="16" width="11.28515625" style="123" customWidth="1"/>
    <col min="17" max="18" width="11" style="123" customWidth="1"/>
    <col min="19" max="20" width="11.7109375" style="123" customWidth="1"/>
    <col min="21" max="21" width="10.85546875" style="123" customWidth="1"/>
    <col min="22" max="22" width="9" style="123" bestFit="1" customWidth="1"/>
    <col min="23" max="23" width="14.7109375" style="123" customWidth="1"/>
    <col min="24" max="24" width="16" style="129" customWidth="1"/>
    <col min="25" max="25" width="9.7109375" style="123" bestFit="1" customWidth="1"/>
    <col min="26" max="28" width="9.140625" style="123"/>
    <col min="29" max="29" width="9.85546875" style="123" bestFit="1" customWidth="1"/>
    <col min="30" max="30" width="9.5703125" style="123" bestFit="1" customWidth="1"/>
    <col min="31" max="31" width="9.7109375" style="123" bestFit="1" customWidth="1"/>
    <col min="32" max="16384" width="9.140625" style="123"/>
  </cols>
  <sheetData>
    <row r="1" spans="2:24" ht="23.25">
      <c r="B1" s="122" t="s">
        <v>146</v>
      </c>
      <c r="X1" s="123"/>
    </row>
    <row r="2" spans="2:24">
      <c r="B2" s="125" t="s">
        <v>147</v>
      </c>
      <c r="C2" s="126">
        <f>+W83</f>
        <v>0</v>
      </c>
      <c r="X2" s="123"/>
    </row>
    <row r="3" spans="2:24">
      <c r="B3" s="125" t="s">
        <v>148</v>
      </c>
      <c r="C3" s="126" t="e">
        <f>+AD86</f>
        <v>#N/A</v>
      </c>
      <c r="X3" s="123"/>
    </row>
    <row r="4" spans="2:24">
      <c r="B4" s="127" t="s">
        <v>149</v>
      </c>
      <c r="C4" s="127"/>
      <c r="D4" s="127"/>
      <c r="L4" s="128"/>
      <c r="W4" s="129"/>
      <c r="X4" s="123"/>
    </row>
    <row r="5" spans="2:24">
      <c r="B5" s="123" t="s">
        <v>150</v>
      </c>
      <c r="W5" s="129"/>
      <c r="X5" s="123"/>
    </row>
    <row r="6" spans="2:24">
      <c r="H6" s="123"/>
      <c r="I6" s="123"/>
      <c r="J6" s="123"/>
      <c r="K6" s="123"/>
      <c r="X6" s="123"/>
    </row>
    <row r="7" spans="2:24">
      <c r="H7" s="123"/>
      <c r="I7" s="123"/>
      <c r="J7" s="123"/>
      <c r="K7" s="123"/>
      <c r="X7" s="123"/>
    </row>
    <row r="8" spans="2:24">
      <c r="B8" s="125" t="s">
        <v>151</v>
      </c>
      <c r="C8" s="130"/>
      <c r="D8" s="130"/>
      <c r="E8" s="277">
        <f>'FUNDING SOURCES'!$D$2*1000</f>
        <v>0</v>
      </c>
      <c r="F8" s="123" t="s">
        <v>188</v>
      </c>
      <c r="H8" s="123"/>
      <c r="I8" s="123"/>
      <c r="J8" s="123"/>
      <c r="K8" s="123"/>
      <c r="X8" s="123"/>
    </row>
    <row r="9" spans="2:24">
      <c r="B9" s="125" t="s">
        <v>152</v>
      </c>
      <c r="C9" s="130"/>
      <c r="D9" s="130"/>
      <c r="E9" s="132">
        <v>0.04</v>
      </c>
      <c r="H9" s="123"/>
      <c r="I9" s="123"/>
      <c r="J9" s="123"/>
      <c r="K9" s="123"/>
      <c r="X9" s="123"/>
    </row>
    <row r="10" spans="2:24">
      <c r="B10" s="125"/>
      <c r="C10" s="130"/>
      <c r="D10" s="130"/>
      <c r="E10" s="125"/>
      <c r="H10" s="123"/>
      <c r="I10" s="123"/>
      <c r="J10" s="123"/>
      <c r="K10" s="123"/>
      <c r="X10" s="123"/>
    </row>
    <row r="11" spans="2:24">
      <c r="B11" s="125" t="s">
        <v>153</v>
      </c>
      <c r="C11" s="130"/>
      <c r="D11" s="130"/>
      <c r="E11" s="278">
        <f>+E8/20</f>
        <v>0</v>
      </c>
      <c r="H11" s="123"/>
      <c r="I11" s="123"/>
      <c r="J11" s="123"/>
      <c r="K11" s="123"/>
      <c r="X11" s="123"/>
    </row>
    <row r="12" spans="2:24">
      <c r="B12" s="125" t="s">
        <v>154</v>
      </c>
      <c r="C12" s="130"/>
      <c r="D12" s="130"/>
      <c r="E12" s="279">
        <f>+E11/3</f>
        <v>0</v>
      </c>
      <c r="H12" s="123"/>
      <c r="I12" s="123"/>
      <c r="J12" s="123"/>
      <c r="K12" s="123"/>
      <c r="X12" s="123"/>
    </row>
    <row r="13" spans="2:24">
      <c r="B13" s="125" t="s">
        <v>155</v>
      </c>
      <c r="C13" s="130"/>
      <c r="D13" s="130"/>
      <c r="E13" s="280">
        <f>E12-(D28/3)</f>
        <v>0</v>
      </c>
      <c r="H13" s="123"/>
      <c r="I13" s="123"/>
      <c r="J13" s="123"/>
      <c r="K13" s="123"/>
      <c r="X13" s="123"/>
    </row>
    <row r="14" spans="2:24">
      <c r="B14" s="136"/>
      <c r="C14" s="136"/>
      <c r="D14" s="136"/>
      <c r="E14" s="136"/>
      <c r="X14" s="123"/>
    </row>
    <row r="15" spans="2:24">
      <c r="B15" s="136" t="s">
        <v>156</v>
      </c>
      <c r="C15" s="136"/>
      <c r="D15" s="136"/>
      <c r="E15" s="281">
        <f>+E8*(0.333333333333333)*(0.5)</f>
        <v>0</v>
      </c>
      <c r="X15" s="123"/>
    </row>
    <row r="16" spans="2:24">
      <c r="B16" s="130" t="s">
        <v>157</v>
      </c>
      <c r="C16" s="130"/>
      <c r="D16" s="130"/>
      <c r="E16" s="282">
        <f>+E15-W76</f>
        <v>0</v>
      </c>
      <c r="X16" s="123"/>
    </row>
    <row r="17" spans="2:25">
      <c r="B17" s="130"/>
      <c r="C17" s="130"/>
      <c r="D17" s="130"/>
      <c r="E17" s="130"/>
      <c r="O17" s="139"/>
      <c r="P17" s="139"/>
      <c r="X17" s="123"/>
    </row>
    <row r="18" spans="2:25">
      <c r="B18" s="136" t="s">
        <v>158</v>
      </c>
      <c r="C18" s="136"/>
      <c r="D18" s="136"/>
      <c r="E18" s="281">
        <f>ROUND(AVERAGE(W28:W74)*2,-2)</f>
        <v>0</v>
      </c>
      <c r="O18" s="139"/>
      <c r="P18" s="139"/>
      <c r="X18" s="123"/>
    </row>
    <row r="19" spans="2:25">
      <c r="B19" s="130" t="s">
        <v>159</v>
      </c>
      <c r="C19" s="130"/>
      <c r="D19" s="130"/>
      <c r="E19" s="283">
        <f>ROUND(MAX(W28:W74)*2,-2)</f>
        <v>0</v>
      </c>
      <c r="O19" s="139"/>
      <c r="P19" s="139"/>
      <c r="X19" s="123"/>
    </row>
    <row r="20" spans="2:25" s="141" customFormat="1">
      <c r="B20" s="136" t="s">
        <v>160</v>
      </c>
      <c r="C20" s="136"/>
      <c r="D20" s="136"/>
      <c r="E20" s="281">
        <f>ROUND(AVERAGE(X28:X74)*2,-2)</f>
        <v>0</v>
      </c>
      <c r="H20" s="142"/>
      <c r="I20" s="142"/>
      <c r="J20" s="142"/>
      <c r="K20" s="142"/>
    </row>
    <row r="21" spans="2:25" s="141" customFormat="1">
      <c r="B21" s="130" t="s">
        <v>161</v>
      </c>
      <c r="C21" s="130"/>
      <c r="D21" s="130"/>
      <c r="E21" s="283">
        <f>ROUND(MAX(X28:X74)*2,-2)</f>
        <v>0</v>
      </c>
      <c r="H21" s="142"/>
      <c r="I21" s="142"/>
      <c r="J21" s="142"/>
      <c r="K21" s="142"/>
      <c r="M21" s="143"/>
    </row>
    <row r="22" spans="2:25">
      <c r="F22" s="142"/>
      <c r="G22" s="142"/>
      <c r="L22" s="141"/>
      <c r="M22" s="488" t="s">
        <v>162</v>
      </c>
      <c r="N22" s="488"/>
      <c r="O22" s="489" t="s">
        <v>162</v>
      </c>
      <c r="P22" s="489"/>
      <c r="Q22" s="488" t="s">
        <v>162</v>
      </c>
      <c r="R22" s="488"/>
      <c r="S22" s="489" t="s">
        <v>162</v>
      </c>
      <c r="T22" s="489"/>
      <c r="U22" s="488" t="s">
        <v>162</v>
      </c>
      <c r="V22" s="488"/>
      <c r="W22" s="487" t="s">
        <v>163</v>
      </c>
      <c r="X22" s="487"/>
      <c r="Y22" s="487"/>
    </row>
    <row r="23" spans="2:25">
      <c r="E23" s="139"/>
      <c r="F23" s="144"/>
      <c r="G23" s="144"/>
      <c r="H23" s="145">
        <v>0.33333333333333331</v>
      </c>
      <c r="I23" s="145">
        <v>0.33333333333333331</v>
      </c>
      <c r="J23" s="146">
        <v>0.5</v>
      </c>
      <c r="K23" s="146">
        <v>0.5</v>
      </c>
      <c r="M23" s="491">
        <f>L28</f>
        <v>2029</v>
      </c>
      <c r="N23" s="491"/>
      <c r="O23" s="492">
        <f>M23+1</f>
        <v>2030</v>
      </c>
      <c r="P23" s="492"/>
      <c r="Q23" s="492">
        <f t="shared" ref="Q23" si="0">O23+1</f>
        <v>2031</v>
      </c>
      <c r="R23" s="492"/>
      <c r="S23" s="492">
        <f t="shared" ref="S23" si="1">Q23+1</f>
        <v>2032</v>
      </c>
      <c r="T23" s="492"/>
      <c r="U23" s="492">
        <f t="shared" ref="U23" si="2">S23+1</f>
        <v>2033</v>
      </c>
      <c r="V23" s="492"/>
      <c r="W23" s="493" t="s">
        <v>164</v>
      </c>
      <c r="X23" s="493"/>
      <c r="Y23" s="493"/>
    </row>
    <row r="24" spans="2:25">
      <c r="D24" s="147"/>
      <c r="E24" s="148"/>
      <c r="F24" s="149" t="s">
        <v>165</v>
      </c>
      <c r="G24" s="149" t="s">
        <v>166</v>
      </c>
      <c r="H24" s="149" t="s">
        <v>165</v>
      </c>
      <c r="I24" s="149" t="s">
        <v>166</v>
      </c>
      <c r="J24" s="149" t="s">
        <v>165</v>
      </c>
      <c r="K24" s="149" t="s">
        <v>166</v>
      </c>
      <c r="L24" s="150" t="s">
        <v>167</v>
      </c>
      <c r="M24" s="246">
        <v>0.25</v>
      </c>
      <c r="N24" s="275"/>
      <c r="O24" s="246">
        <v>0.5</v>
      </c>
      <c r="P24" s="152"/>
      <c r="Q24" s="246">
        <v>0.25</v>
      </c>
      <c r="R24" s="153"/>
      <c r="S24" s="246">
        <v>0</v>
      </c>
      <c r="T24" s="152"/>
      <c r="U24" s="246">
        <v>0</v>
      </c>
      <c r="V24" s="153"/>
      <c r="W24" s="490">
        <f>IF(SUM(M24:U24)=1,1,"CHECK PERCENTAGES")</f>
        <v>1</v>
      </c>
      <c r="X24" s="490"/>
      <c r="Y24" s="490"/>
    </row>
    <row r="25" spans="2:25">
      <c r="B25" s="154" t="s">
        <v>168</v>
      </c>
      <c r="C25" s="155" t="s">
        <v>169</v>
      </c>
      <c r="D25" s="155" t="s">
        <v>170</v>
      </c>
      <c r="E25" s="155" t="s">
        <v>171</v>
      </c>
      <c r="F25" s="156" t="s">
        <v>172</v>
      </c>
      <c r="G25" s="156" t="s">
        <v>172</v>
      </c>
      <c r="H25" s="157" t="s">
        <v>173</v>
      </c>
      <c r="I25" s="157" t="s">
        <v>173</v>
      </c>
      <c r="J25" s="158" t="s">
        <v>174</v>
      </c>
      <c r="K25" s="158" t="s">
        <v>174</v>
      </c>
      <c r="L25" s="159" t="s">
        <v>175</v>
      </c>
      <c r="M25" s="275" t="s">
        <v>165</v>
      </c>
      <c r="N25" s="275" t="s">
        <v>166</v>
      </c>
      <c r="O25" s="276" t="s">
        <v>165</v>
      </c>
      <c r="P25" s="276" t="s">
        <v>166</v>
      </c>
      <c r="Q25" s="275" t="s">
        <v>165</v>
      </c>
      <c r="R25" s="275" t="s">
        <v>166</v>
      </c>
      <c r="S25" s="276" t="s">
        <v>165</v>
      </c>
      <c r="T25" s="276" t="s">
        <v>166</v>
      </c>
      <c r="U25" s="275" t="s">
        <v>165</v>
      </c>
      <c r="V25" s="275" t="s">
        <v>166</v>
      </c>
      <c r="W25" s="161" t="s">
        <v>165</v>
      </c>
      <c r="X25" s="161" t="s">
        <v>166</v>
      </c>
      <c r="Y25" s="162" t="s">
        <v>176</v>
      </c>
    </row>
    <row r="26" spans="2:25">
      <c r="B26" s="163"/>
      <c r="C26" s="164"/>
      <c r="D26" s="165"/>
      <c r="E26" s="165"/>
      <c r="F26" s="166"/>
      <c r="G26" s="166"/>
      <c r="H26" s="284"/>
      <c r="I26" s="284"/>
      <c r="J26" s="284"/>
      <c r="K26" s="284"/>
      <c r="L26" s="168">
        <v>2028</v>
      </c>
      <c r="M26" s="282"/>
      <c r="N26" s="282"/>
      <c r="O26" s="285"/>
      <c r="P26" s="285"/>
      <c r="Q26" s="282"/>
      <c r="R26" s="282"/>
      <c r="S26" s="285"/>
      <c r="T26" s="285"/>
      <c r="U26" s="282"/>
      <c r="V26" s="282"/>
      <c r="W26" s="286"/>
      <c r="X26" s="286"/>
      <c r="Y26" s="286"/>
    </row>
    <row r="27" spans="2:25">
      <c r="B27" s="163"/>
      <c r="C27" s="164"/>
      <c r="D27" s="165">
        <v>0</v>
      </c>
      <c r="E27" s="165">
        <f>E28</f>
        <v>0</v>
      </c>
      <c r="F27" s="166"/>
      <c r="G27" s="166"/>
      <c r="H27" s="284"/>
      <c r="I27" s="284"/>
      <c r="J27" s="284"/>
      <c r="K27" s="284"/>
      <c r="L27" s="168"/>
      <c r="M27" s="282"/>
      <c r="N27" s="282"/>
      <c r="O27" s="285"/>
      <c r="P27" s="285"/>
      <c r="Q27" s="282"/>
      <c r="R27" s="282"/>
      <c r="S27" s="285"/>
      <c r="T27" s="285"/>
      <c r="U27" s="282"/>
      <c r="V27" s="282"/>
      <c r="W27" s="286"/>
      <c r="X27" s="286"/>
      <c r="Y27" s="286"/>
    </row>
    <row r="28" spans="2:25">
      <c r="B28" s="163"/>
      <c r="C28" s="171">
        <v>0.04</v>
      </c>
      <c r="D28" s="165">
        <f>$E$8/20</f>
        <v>0</v>
      </c>
      <c r="E28" s="165">
        <f>SUM(C28*D28)*180/360+E29</f>
        <v>0</v>
      </c>
      <c r="F28" s="287">
        <f>SUM(D27:D29)</f>
        <v>0</v>
      </c>
      <c r="G28" s="287">
        <f>SUM(E27:E29)</f>
        <v>0</v>
      </c>
      <c r="H28" s="287">
        <f>F28*$H$23</f>
        <v>0</v>
      </c>
      <c r="I28" s="287">
        <f>G28*$I$23</f>
        <v>0</v>
      </c>
      <c r="J28" s="288">
        <f>+H28*$J$23</f>
        <v>0</v>
      </c>
      <c r="K28" s="288">
        <f>+I28*$K$23</f>
        <v>0</v>
      </c>
      <c r="L28" s="174">
        <f>L26+1</f>
        <v>2029</v>
      </c>
      <c r="M28" s="282">
        <f>+$M$24*J28</f>
        <v>0</v>
      </c>
      <c r="N28" s="282">
        <f>+$M$24*K28</f>
        <v>0</v>
      </c>
      <c r="O28" s="285"/>
      <c r="P28" s="285"/>
      <c r="Q28" s="282"/>
      <c r="R28" s="282"/>
      <c r="S28" s="285"/>
      <c r="T28" s="285"/>
      <c r="U28" s="282"/>
      <c r="V28" s="282"/>
      <c r="W28" s="286">
        <f>+M28+O28+Q28+S28+U28</f>
        <v>0</v>
      </c>
      <c r="X28" s="286">
        <f>+N28+P28+R28+T28+V28</f>
        <v>0</v>
      </c>
      <c r="Y28" s="286">
        <f>+W28+X28</f>
        <v>0</v>
      </c>
    </row>
    <row r="29" spans="2:25">
      <c r="B29" s="163"/>
      <c r="C29" s="171"/>
      <c r="D29" s="165">
        <v>0</v>
      </c>
      <c r="E29" s="165">
        <f>E30</f>
        <v>0</v>
      </c>
      <c r="F29" s="287"/>
      <c r="G29" s="287"/>
      <c r="H29" s="287"/>
      <c r="I29" s="287"/>
      <c r="J29" s="288"/>
      <c r="K29" s="288"/>
      <c r="L29" s="289"/>
      <c r="M29" s="282"/>
      <c r="N29" s="282"/>
      <c r="O29" s="285"/>
      <c r="P29" s="285"/>
      <c r="Q29" s="282"/>
      <c r="R29" s="282"/>
      <c r="S29" s="285"/>
      <c r="T29" s="285"/>
      <c r="U29" s="282"/>
      <c r="V29" s="282"/>
      <c r="W29" s="286"/>
      <c r="X29" s="286"/>
      <c r="Y29" s="286"/>
    </row>
    <row r="30" spans="2:25">
      <c r="B30" s="163"/>
      <c r="C30" s="171">
        <f>C28</f>
        <v>0.04</v>
      </c>
      <c r="D30" s="165">
        <f>$E$8/20</f>
        <v>0</v>
      </c>
      <c r="E30" s="165">
        <f>SUM(C30*D30)*180/360+E31</f>
        <v>0</v>
      </c>
      <c r="F30" s="287">
        <f>SUM(D30:D31)</f>
        <v>0</v>
      </c>
      <c r="G30" s="287">
        <f>SUM(E30:E31)</f>
        <v>0</v>
      </c>
      <c r="H30" s="287">
        <f>F30*$H$23</f>
        <v>0</v>
      </c>
      <c r="I30" s="287">
        <f>G30*$I$23</f>
        <v>0</v>
      </c>
      <c r="J30" s="288">
        <f>+H30*$J$23</f>
        <v>0</v>
      </c>
      <c r="K30" s="288">
        <f>+I30*$K$23</f>
        <v>0</v>
      </c>
      <c r="L30" s="174">
        <f>L28+1</f>
        <v>2030</v>
      </c>
      <c r="M30" s="282">
        <f>+$M$24*J30</f>
        <v>0</v>
      </c>
      <c r="N30" s="282">
        <f>+$M$24*K30</f>
        <v>0</v>
      </c>
      <c r="O30" s="285">
        <f>+$O$24*J28</f>
        <v>0</v>
      </c>
      <c r="P30" s="285">
        <f>+$O$24*K28</f>
        <v>0</v>
      </c>
      <c r="Q30" s="282"/>
      <c r="R30" s="282"/>
      <c r="S30" s="285"/>
      <c r="T30" s="285"/>
      <c r="U30" s="282"/>
      <c r="V30" s="282"/>
      <c r="W30" s="286">
        <f>+M30+O30+Q30+S30+U30</f>
        <v>0</v>
      </c>
      <c r="X30" s="286">
        <f t="shared" ref="X30:X74" si="3">+N30+P30+R30+T30+V30</f>
        <v>0</v>
      </c>
      <c r="Y30" s="286">
        <f>+W30+X30</f>
        <v>0</v>
      </c>
    </row>
    <row r="31" spans="2:25">
      <c r="B31" s="163"/>
      <c r="C31" s="171"/>
      <c r="D31" s="165">
        <v>0</v>
      </c>
      <c r="E31" s="165">
        <f>E32</f>
        <v>0</v>
      </c>
      <c r="F31" s="287"/>
      <c r="G31" s="287"/>
      <c r="H31" s="287"/>
      <c r="I31" s="287"/>
      <c r="J31" s="288"/>
      <c r="K31" s="288"/>
      <c r="L31" s="289"/>
      <c r="M31" s="282"/>
      <c r="N31" s="282"/>
      <c r="O31" s="285"/>
      <c r="P31" s="285"/>
      <c r="Q31" s="282"/>
      <c r="R31" s="282"/>
      <c r="S31" s="285"/>
      <c r="T31" s="285"/>
      <c r="U31" s="282"/>
      <c r="V31" s="282"/>
      <c r="W31" s="286"/>
      <c r="X31" s="286"/>
      <c r="Y31" s="286"/>
    </row>
    <row r="32" spans="2:25">
      <c r="B32" s="163"/>
      <c r="C32" s="171">
        <f>C30</f>
        <v>0.04</v>
      </c>
      <c r="D32" s="165">
        <f>$E$8/20</f>
        <v>0</v>
      </c>
      <c r="E32" s="165">
        <f>SUM(C32*D32)*180/360+E33</f>
        <v>0</v>
      </c>
      <c r="F32" s="287">
        <f>SUM(D32:D33)</f>
        <v>0</v>
      </c>
      <c r="G32" s="287">
        <f>SUM(E32:E33)</f>
        <v>0</v>
      </c>
      <c r="H32" s="287">
        <f>F32*$H$23</f>
        <v>0</v>
      </c>
      <c r="I32" s="287">
        <f>G32*$I$23</f>
        <v>0</v>
      </c>
      <c r="J32" s="288">
        <f>+H32*$J$23</f>
        <v>0</v>
      </c>
      <c r="K32" s="288">
        <f>+I32*$K$23</f>
        <v>0</v>
      </c>
      <c r="L32" s="174">
        <f>L30+1</f>
        <v>2031</v>
      </c>
      <c r="M32" s="282">
        <f>+$M$24*J32</f>
        <v>0</v>
      </c>
      <c r="N32" s="282">
        <f>+$M$24*K32</f>
        <v>0</v>
      </c>
      <c r="O32" s="285">
        <f>+$O$24*J30</f>
        <v>0</v>
      </c>
      <c r="P32" s="285">
        <f>+$O$24*K30</f>
        <v>0</v>
      </c>
      <c r="Q32" s="282">
        <f>+J28*$Q$24</f>
        <v>0</v>
      </c>
      <c r="R32" s="282">
        <f>+K28*$Q$24</f>
        <v>0</v>
      </c>
      <c r="S32" s="285"/>
      <c r="T32" s="285"/>
      <c r="U32" s="282"/>
      <c r="V32" s="282"/>
      <c r="W32" s="286">
        <f t="shared" ref="W32:W74" si="4">+M32+O32+Q32+S32+U32</f>
        <v>0</v>
      </c>
      <c r="X32" s="286">
        <f t="shared" si="3"/>
        <v>0</v>
      </c>
      <c r="Y32" s="286">
        <f t="shared" ref="Y32:Y74" si="5">+W32+X32</f>
        <v>0</v>
      </c>
    </row>
    <row r="33" spans="2:25">
      <c r="B33" s="163"/>
      <c r="C33" s="171"/>
      <c r="D33" s="165">
        <v>0</v>
      </c>
      <c r="E33" s="165">
        <f>E34</f>
        <v>0</v>
      </c>
      <c r="F33" s="287"/>
      <c r="G33" s="287"/>
      <c r="H33" s="287"/>
      <c r="I33" s="287"/>
      <c r="J33" s="288"/>
      <c r="K33" s="288"/>
      <c r="L33" s="289"/>
      <c r="M33" s="282"/>
      <c r="N33" s="282"/>
      <c r="O33" s="285"/>
      <c r="P33" s="285"/>
      <c r="Q33" s="282"/>
      <c r="R33" s="282"/>
      <c r="S33" s="285"/>
      <c r="T33" s="285"/>
      <c r="U33" s="282"/>
      <c r="V33" s="282"/>
      <c r="W33" s="286"/>
      <c r="X33" s="286"/>
      <c r="Y33" s="286"/>
    </row>
    <row r="34" spans="2:25">
      <c r="B34" s="163"/>
      <c r="C34" s="171">
        <f>C32</f>
        <v>0.04</v>
      </c>
      <c r="D34" s="165">
        <f>$E$8/20</f>
        <v>0</v>
      </c>
      <c r="E34" s="165">
        <f>SUM(C34*D34)*180/360+E35</f>
        <v>0</v>
      </c>
      <c r="F34" s="287">
        <f>SUM(D34:D35)</f>
        <v>0</v>
      </c>
      <c r="G34" s="287">
        <f>SUM(E34:E35)</f>
        <v>0</v>
      </c>
      <c r="H34" s="287">
        <f>F34*$H$23</f>
        <v>0</v>
      </c>
      <c r="I34" s="287">
        <f>G34*$I$23</f>
        <v>0</v>
      </c>
      <c r="J34" s="288">
        <f>+H34*$J$23</f>
        <v>0</v>
      </c>
      <c r="K34" s="288">
        <f>+I34*$K$23</f>
        <v>0</v>
      </c>
      <c r="L34" s="174">
        <f>L32+1</f>
        <v>2032</v>
      </c>
      <c r="M34" s="282">
        <f>+$M$24*J34</f>
        <v>0</v>
      </c>
      <c r="N34" s="282">
        <f>+$M$24*K34</f>
        <v>0</v>
      </c>
      <c r="O34" s="285">
        <f>+$O$24*J32</f>
        <v>0</v>
      </c>
      <c r="P34" s="285">
        <f>+$O$24*K32</f>
        <v>0</v>
      </c>
      <c r="Q34" s="282">
        <f>+J30*$Q$24</f>
        <v>0</v>
      </c>
      <c r="R34" s="282">
        <f>+K30*$Q$24</f>
        <v>0</v>
      </c>
      <c r="S34" s="285">
        <f>+J28*$S$24</f>
        <v>0</v>
      </c>
      <c r="T34" s="285">
        <f>+K28*$S$24</f>
        <v>0</v>
      </c>
      <c r="U34" s="282"/>
      <c r="V34" s="282"/>
      <c r="W34" s="286">
        <f t="shared" si="4"/>
        <v>0</v>
      </c>
      <c r="X34" s="286">
        <f t="shared" si="3"/>
        <v>0</v>
      </c>
      <c r="Y34" s="286">
        <f t="shared" si="5"/>
        <v>0</v>
      </c>
    </row>
    <row r="35" spans="2:25">
      <c r="B35" s="163"/>
      <c r="C35" s="171"/>
      <c r="D35" s="165">
        <v>0</v>
      </c>
      <c r="E35" s="165">
        <f>E36</f>
        <v>0</v>
      </c>
      <c r="F35" s="287"/>
      <c r="G35" s="287"/>
      <c r="H35" s="287"/>
      <c r="I35" s="287"/>
      <c r="J35" s="288"/>
      <c r="K35" s="288"/>
      <c r="L35" s="289"/>
      <c r="M35" s="282"/>
      <c r="N35" s="282"/>
      <c r="O35" s="285"/>
      <c r="P35" s="285"/>
      <c r="Q35" s="282"/>
      <c r="R35" s="282"/>
      <c r="S35" s="285"/>
      <c r="T35" s="285"/>
      <c r="U35" s="282"/>
      <c r="V35" s="282"/>
      <c r="W35" s="286"/>
      <c r="X35" s="286"/>
      <c r="Y35" s="286"/>
    </row>
    <row r="36" spans="2:25">
      <c r="B36" s="163"/>
      <c r="C36" s="171">
        <f>C34</f>
        <v>0.04</v>
      </c>
      <c r="D36" s="165">
        <f>$E$8/20</f>
        <v>0</v>
      </c>
      <c r="E36" s="165">
        <f>SUM(C36*D36)*180/360+E37</f>
        <v>0</v>
      </c>
      <c r="F36" s="287">
        <f>SUM(D36:D37)</f>
        <v>0</v>
      </c>
      <c r="G36" s="287">
        <f>SUM(E36:E37)</f>
        <v>0</v>
      </c>
      <c r="H36" s="287">
        <f>F36*$H$23</f>
        <v>0</v>
      </c>
      <c r="I36" s="287">
        <f>G36*$I$23</f>
        <v>0</v>
      </c>
      <c r="J36" s="288">
        <f>+H36*$J$23</f>
        <v>0</v>
      </c>
      <c r="K36" s="288">
        <f>+I36*$K$23</f>
        <v>0</v>
      </c>
      <c r="L36" s="174">
        <f>L34+1</f>
        <v>2033</v>
      </c>
      <c r="M36" s="282">
        <f>+$M$24*J36</f>
        <v>0</v>
      </c>
      <c r="N36" s="282">
        <f>+$M$24*K36</f>
        <v>0</v>
      </c>
      <c r="O36" s="285">
        <f t="shared" ref="O36:P36" si="6">+$O$24*J34</f>
        <v>0</v>
      </c>
      <c r="P36" s="285">
        <f t="shared" si="6"/>
        <v>0</v>
      </c>
      <c r="Q36" s="282">
        <f>+J32*$Q$24</f>
        <v>0</v>
      </c>
      <c r="R36" s="282">
        <f>+K32*$Q$24</f>
        <v>0</v>
      </c>
      <c r="S36" s="285">
        <f>+J30*$S$24</f>
        <v>0</v>
      </c>
      <c r="T36" s="285">
        <f>+K30*$S$24</f>
        <v>0</v>
      </c>
      <c r="U36" s="282">
        <f>+J28*$U$24</f>
        <v>0</v>
      </c>
      <c r="V36" s="282">
        <f>+K28*$U$24</f>
        <v>0</v>
      </c>
      <c r="W36" s="286">
        <f t="shared" si="4"/>
        <v>0</v>
      </c>
      <c r="X36" s="286">
        <f t="shared" si="3"/>
        <v>0</v>
      </c>
      <c r="Y36" s="286">
        <f t="shared" si="5"/>
        <v>0</v>
      </c>
    </row>
    <row r="37" spans="2:25">
      <c r="B37" s="163"/>
      <c r="C37" s="171"/>
      <c r="D37" s="165">
        <v>0</v>
      </c>
      <c r="E37" s="165">
        <f>E38</f>
        <v>0</v>
      </c>
      <c r="F37" s="287"/>
      <c r="G37" s="287"/>
      <c r="H37" s="287"/>
      <c r="I37" s="287"/>
      <c r="J37" s="288"/>
      <c r="K37" s="288"/>
      <c r="L37" s="168"/>
      <c r="M37" s="282"/>
      <c r="N37" s="282"/>
      <c r="O37" s="285"/>
      <c r="P37" s="285"/>
      <c r="Q37" s="282"/>
      <c r="R37" s="282"/>
      <c r="S37" s="285"/>
      <c r="T37" s="285"/>
      <c r="U37" s="282"/>
      <c r="V37" s="282"/>
      <c r="W37" s="286"/>
      <c r="X37" s="286"/>
      <c r="Y37" s="286"/>
    </row>
    <row r="38" spans="2:25">
      <c r="B38" s="163"/>
      <c r="C38" s="171">
        <f>C36</f>
        <v>0.04</v>
      </c>
      <c r="D38" s="165">
        <f>$E$8/20</f>
        <v>0</v>
      </c>
      <c r="E38" s="165">
        <f>SUM(C38*D38)*180/360+E39</f>
        <v>0</v>
      </c>
      <c r="F38" s="287">
        <f>SUM(D38:D39)</f>
        <v>0</v>
      </c>
      <c r="G38" s="287">
        <f>SUM(E38:E39)</f>
        <v>0</v>
      </c>
      <c r="H38" s="287">
        <f>F38*$H$23</f>
        <v>0</v>
      </c>
      <c r="I38" s="287">
        <f>G38*$I$23</f>
        <v>0</v>
      </c>
      <c r="J38" s="288">
        <f>+H38*$J$23</f>
        <v>0</v>
      </c>
      <c r="K38" s="288">
        <f>+I38*$K$23</f>
        <v>0</v>
      </c>
      <c r="L38" s="168">
        <f>L36+1</f>
        <v>2034</v>
      </c>
      <c r="M38" s="282">
        <f>+$M$24*J38</f>
        <v>0</v>
      </c>
      <c r="N38" s="282">
        <f>+$M$24*K38</f>
        <v>0</v>
      </c>
      <c r="O38" s="285">
        <f t="shared" ref="O38:P38" si="7">+$O$24*J36</f>
        <v>0</v>
      </c>
      <c r="P38" s="285">
        <f t="shared" si="7"/>
        <v>0</v>
      </c>
      <c r="Q38" s="282">
        <f>+J34*$Q$24</f>
        <v>0</v>
      </c>
      <c r="R38" s="282">
        <f>+K34*$Q$24</f>
        <v>0</v>
      </c>
      <c r="S38" s="285">
        <f>+J32*$S$24</f>
        <v>0</v>
      </c>
      <c r="T38" s="285">
        <f>+K32*$S$24</f>
        <v>0</v>
      </c>
      <c r="U38" s="282">
        <f>+J30*$U$24</f>
        <v>0</v>
      </c>
      <c r="V38" s="282">
        <f>+K30*$U$24</f>
        <v>0</v>
      </c>
      <c r="W38" s="286">
        <f t="shared" si="4"/>
        <v>0</v>
      </c>
      <c r="X38" s="286">
        <f t="shared" si="3"/>
        <v>0</v>
      </c>
      <c r="Y38" s="286">
        <f t="shared" si="5"/>
        <v>0</v>
      </c>
    </row>
    <row r="39" spans="2:25">
      <c r="B39" s="163"/>
      <c r="C39" s="171"/>
      <c r="D39" s="165">
        <v>0</v>
      </c>
      <c r="E39" s="165">
        <f>E40</f>
        <v>0</v>
      </c>
      <c r="F39" s="287"/>
      <c r="G39" s="287"/>
      <c r="H39" s="287"/>
      <c r="I39" s="287"/>
      <c r="J39" s="288"/>
      <c r="K39" s="288"/>
      <c r="L39" s="290"/>
      <c r="M39" s="282"/>
      <c r="N39" s="282"/>
      <c r="O39" s="285"/>
      <c r="P39" s="285"/>
      <c r="Q39" s="282"/>
      <c r="R39" s="282"/>
      <c r="S39" s="285"/>
      <c r="T39" s="285"/>
      <c r="U39" s="282"/>
      <c r="V39" s="282"/>
      <c r="W39" s="286"/>
      <c r="X39" s="286"/>
      <c r="Y39" s="286"/>
    </row>
    <row r="40" spans="2:25">
      <c r="B40" s="163"/>
      <c r="C40" s="171">
        <f>C38</f>
        <v>0.04</v>
      </c>
      <c r="D40" s="165">
        <f>$E$8/20</f>
        <v>0</v>
      </c>
      <c r="E40" s="165">
        <f>SUM(C40*D40)*180/360+E41</f>
        <v>0</v>
      </c>
      <c r="F40" s="287">
        <f>SUM(D40:D41)</f>
        <v>0</v>
      </c>
      <c r="G40" s="287">
        <f>SUM(E40:E41)</f>
        <v>0</v>
      </c>
      <c r="H40" s="287">
        <f>F40*$H$23</f>
        <v>0</v>
      </c>
      <c r="I40" s="287">
        <f>G40*$I$23</f>
        <v>0</v>
      </c>
      <c r="J40" s="288">
        <f>+H40*$J$23</f>
        <v>0</v>
      </c>
      <c r="K40" s="288">
        <f>+I40*$K$23</f>
        <v>0</v>
      </c>
      <c r="L40" s="168">
        <f>L38+1</f>
        <v>2035</v>
      </c>
      <c r="M40" s="282">
        <f>+$M$24*J40</f>
        <v>0</v>
      </c>
      <c r="N40" s="282">
        <f>+$M$24*K40</f>
        <v>0</v>
      </c>
      <c r="O40" s="285">
        <f t="shared" ref="O40:P40" si="8">+$O$24*J38</f>
        <v>0</v>
      </c>
      <c r="P40" s="285">
        <f t="shared" si="8"/>
        <v>0</v>
      </c>
      <c r="Q40" s="282">
        <f>+J36*$Q$24</f>
        <v>0</v>
      </c>
      <c r="R40" s="282">
        <f>+K36*$Q$24</f>
        <v>0</v>
      </c>
      <c r="S40" s="285">
        <f>+J34*$S$24</f>
        <v>0</v>
      </c>
      <c r="T40" s="285">
        <f>+K34*$S$24</f>
        <v>0</v>
      </c>
      <c r="U40" s="282">
        <f>+J32*$U$24</f>
        <v>0</v>
      </c>
      <c r="V40" s="282">
        <f>+K32*$U$24</f>
        <v>0</v>
      </c>
      <c r="W40" s="286">
        <f t="shared" si="4"/>
        <v>0</v>
      </c>
      <c r="X40" s="286">
        <f t="shared" si="3"/>
        <v>0</v>
      </c>
      <c r="Y40" s="286">
        <f t="shared" si="5"/>
        <v>0</v>
      </c>
    </row>
    <row r="41" spans="2:25">
      <c r="B41" s="163"/>
      <c r="C41" s="171"/>
      <c r="D41" s="165">
        <v>0</v>
      </c>
      <c r="E41" s="165">
        <f>E42</f>
        <v>0</v>
      </c>
      <c r="F41" s="287"/>
      <c r="G41" s="287"/>
      <c r="H41" s="287"/>
      <c r="I41" s="287"/>
      <c r="J41" s="288"/>
      <c r="K41" s="288"/>
      <c r="L41" s="290"/>
      <c r="M41" s="282"/>
      <c r="N41" s="282"/>
      <c r="O41" s="285"/>
      <c r="P41" s="285"/>
      <c r="Q41" s="282"/>
      <c r="R41" s="282"/>
      <c r="S41" s="285"/>
      <c r="T41" s="285"/>
      <c r="U41" s="282"/>
      <c r="V41" s="282"/>
      <c r="W41" s="286"/>
      <c r="X41" s="286"/>
      <c r="Y41" s="286"/>
    </row>
    <row r="42" spans="2:25">
      <c r="B42" s="163"/>
      <c r="C42" s="171">
        <f>C40</f>
        <v>0.04</v>
      </c>
      <c r="D42" s="165">
        <f>$E$8/20</f>
        <v>0</v>
      </c>
      <c r="E42" s="165">
        <f>SUM(C42*D42)*180/360+E43</f>
        <v>0</v>
      </c>
      <c r="F42" s="287">
        <f>SUM(D42:D43)</f>
        <v>0</v>
      </c>
      <c r="G42" s="287">
        <f>SUM(E42:E43)</f>
        <v>0</v>
      </c>
      <c r="H42" s="287">
        <f>F42*$H$23</f>
        <v>0</v>
      </c>
      <c r="I42" s="287">
        <f>G42*$I$23</f>
        <v>0</v>
      </c>
      <c r="J42" s="288">
        <f>+H42*$J$23</f>
        <v>0</v>
      </c>
      <c r="K42" s="288">
        <f>+I42*$K$23</f>
        <v>0</v>
      </c>
      <c r="L42" s="168">
        <f>L40+1</f>
        <v>2036</v>
      </c>
      <c r="M42" s="282">
        <f>+$M$24*J42</f>
        <v>0</v>
      </c>
      <c r="N42" s="282">
        <f>+$M$24*K42</f>
        <v>0</v>
      </c>
      <c r="O42" s="285">
        <f t="shared" ref="O42:P42" si="9">+$O$24*J40</f>
        <v>0</v>
      </c>
      <c r="P42" s="285">
        <f t="shared" si="9"/>
        <v>0</v>
      </c>
      <c r="Q42" s="282">
        <f>+J38*$Q$24</f>
        <v>0</v>
      </c>
      <c r="R42" s="282">
        <f>+K38*$Q$24</f>
        <v>0</v>
      </c>
      <c r="S42" s="285">
        <f>+J36*$S$24</f>
        <v>0</v>
      </c>
      <c r="T42" s="285">
        <f>+K36*$S$24</f>
        <v>0</v>
      </c>
      <c r="U42" s="282">
        <f>+J34*$U$24</f>
        <v>0</v>
      </c>
      <c r="V42" s="282">
        <f>+K34*$U$24</f>
        <v>0</v>
      </c>
      <c r="W42" s="286">
        <f t="shared" si="4"/>
        <v>0</v>
      </c>
      <c r="X42" s="286">
        <f t="shared" si="3"/>
        <v>0</v>
      </c>
      <c r="Y42" s="286">
        <f t="shared" si="5"/>
        <v>0</v>
      </c>
    </row>
    <row r="43" spans="2:25">
      <c r="B43" s="163"/>
      <c r="C43" s="171"/>
      <c r="D43" s="165">
        <v>0</v>
      </c>
      <c r="E43" s="165">
        <f>E44</f>
        <v>0</v>
      </c>
      <c r="F43" s="287"/>
      <c r="G43" s="287"/>
      <c r="H43" s="287"/>
      <c r="I43" s="287"/>
      <c r="J43" s="288"/>
      <c r="K43" s="288"/>
      <c r="L43" s="290"/>
      <c r="M43" s="282"/>
      <c r="N43" s="282"/>
      <c r="O43" s="285"/>
      <c r="P43" s="285"/>
      <c r="Q43" s="282"/>
      <c r="R43" s="282"/>
      <c r="S43" s="285"/>
      <c r="T43" s="285"/>
      <c r="U43" s="282"/>
      <c r="V43" s="282"/>
      <c r="W43" s="286"/>
      <c r="X43" s="286"/>
      <c r="Y43" s="286"/>
    </row>
    <row r="44" spans="2:25">
      <c r="B44" s="163"/>
      <c r="C44" s="171">
        <f>C42</f>
        <v>0.04</v>
      </c>
      <c r="D44" s="165">
        <f>$E$8/20</f>
        <v>0</v>
      </c>
      <c r="E44" s="165">
        <f>SUM(C44*D44)*180/360+E45</f>
        <v>0</v>
      </c>
      <c r="F44" s="287">
        <f>SUM(D44:D45)</f>
        <v>0</v>
      </c>
      <c r="G44" s="287">
        <f>SUM(E44:E45)</f>
        <v>0</v>
      </c>
      <c r="H44" s="287">
        <f>F44*$H$23</f>
        <v>0</v>
      </c>
      <c r="I44" s="287">
        <f>G44*$I$23</f>
        <v>0</v>
      </c>
      <c r="J44" s="288">
        <f>+H44*$J$23</f>
        <v>0</v>
      </c>
      <c r="K44" s="288">
        <f>+I44*$K$23</f>
        <v>0</v>
      </c>
      <c r="L44" s="168">
        <f>L42+1</f>
        <v>2037</v>
      </c>
      <c r="M44" s="282">
        <f>+$M$24*J44</f>
        <v>0</v>
      </c>
      <c r="N44" s="282">
        <f>+$M$24*K44</f>
        <v>0</v>
      </c>
      <c r="O44" s="285">
        <f t="shared" ref="O44:P44" si="10">+$O$24*J42</f>
        <v>0</v>
      </c>
      <c r="P44" s="285">
        <f t="shared" si="10"/>
        <v>0</v>
      </c>
      <c r="Q44" s="282">
        <f>+J40*$Q$24</f>
        <v>0</v>
      </c>
      <c r="R44" s="282">
        <f>+K40*$Q$24</f>
        <v>0</v>
      </c>
      <c r="S44" s="285">
        <f>+J38*$S$24</f>
        <v>0</v>
      </c>
      <c r="T44" s="285">
        <f>+K38*$S$24</f>
        <v>0</v>
      </c>
      <c r="U44" s="282">
        <f>+J36*$U$24</f>
        <v>0</v>
      </c>
      <c r="V44" s="282">
        <f>+K36*$U$24</f>
        <v>0</v>
      </c>
      <c r="W44" s="286">
        <f t="shared" si="4"/>
        <v>0</v>
      </c>
      <c r="X44" s="286">
        <f t="shared" si="3"/>
        <v>0</v>
      </c>
      <c r="Y44" s="286">
        <f t="shared" si="5"/>
        <v>0</v>
      </c>
    </row>
    <row r="45" spans="2:25">
      <c r="B45" s="163"/>
      <c r="C45" s="171"/>
      <c r="D45" s="165">
        <v>0</v>
      </c>
      <c r="E45" s="165">
        <f>E46</f>
        <v>0</v>
      </c>
      <c r="F45" s="291"/>
      <c r="G45" s="291"/>
      <c r="H45" s="291"/>
      <c r="I45" s="291"/>
      <c r="J45" s="288"/>
      <c r="K45" s="288"/>
      <c r="L45" s="290"/>
      <c r="M45" s="282"/>
      <c r="N45" s="282"/>
      <c r="O45" s="285"/>
      <c r="P45" s="285"/>
      <c r="Q45" s="282"/>
      <c r="R45" s="282"/>
      <c r="S45" s="285"/>
      <c r="T45" s="285"/>
      <c r="U45" s="282"/>
      <c r="V45" s="282"/>
      <c r="W45" s="286"/>
      <c r="X45" s="286"/>
      <c r="Y45" s="286"/>
    </row>
    <row r="46" spans="2:25">
      <c r="B46" s="163"/>
      <c r="C46" s="171">
        <f>C44</f>
        <v>0.04</v>
      </c>
      <c r="D46" s="165">
        <f>$E$8/20</f>
        <v>0</v>
      </c>
      <c r="E46" s="165">
        <f>SUM(C46*D46)*180/360+E47</f>
        <v>0</v>
      </c>
      <c r="F46" s="287">
        <f>SUM(D46:D47)</f>
        <v>0</v>
      </c>
      <c r="G46" s="287">
        <f>SUM(E46:E47)</f>
        <v>0</v>
      </c>
      <c r="H46" s="287">
        <f>F46*$H$23</f>
        <v>0</v>
      </c>
      <c r="I46" s="287">
        <f>G46*$I$23</f>
        <v>0</v>
      </c>
      <c r="J46" s="288">
        <f>+H46*$J$23</f>
        <v>0</v>
      </c>
      <c r="K46" s="288">
        <f>+I46*$K$23</f>
        <v>0</v>
      </c>
      <c r="L46" s="168">
        <f>L44+1</f>
        <v>2038</v>
      </c>
      <c r="M46" s="282">
        <f>+$M$24*J46</f>
        <v>0</v>
      </c>
      <c r="N46" s="282">
        <f>+$M$24*K46</f>
        <v>0</v>
      </c>
      <c r="O46" s="285">
        <f t="shared" ref="O46:P46" si="11">+$O$24*J44</f>
        <v>0</v>
      </c>
      <c r="P46" s="285">
        <f t="shared" si="11"/>
        <v>0</v>
      </c>
      <c r="Q46" s="282">
        <f>+J42*$Q$24</f>
        <v>0</v>
      </c>
      <c r="R46" s="282">
        <f>+K42*$Q$24</f>
        <v>0</v>
      </c>
      <c r="S46" s="285">
        <f>+J40*$S$24</f>
        <v>0</v>
      </c>
      <c r="T46" s="285">
        <f>+K40*$S$24</f>
        <v>0</v>
      </c>
      <c r="U46" s="282">
        <f>+J38*$U$24</f>
        <v>0</v>
      </c>
      <c r="V46" s="282">
        <f>+K38*$U$24</f>
        <v>0</v>
      </c>
      <c r="W46" s="286">
        <f t="shared" si="4"/>
        <v>0</v>
      </c>
      <c r="X46" s="286">
        <f t="shared" si="3"/>
        <v>0</v>
      </c>
      <c r="Y46" s="286">
        <f t="shared" si="5"/>
        <v>0</v>
      </c>
    </row>
    <row r="47" spans="2:25">
      <c r="B47" s="163"/>
      <c r="C47" s="171"/>
      <c r="D47" s="165">
        <v>0</v>
      </c>
      <c r="E47" s="165">
        <f>E48</f>
        <v>0</v>
      </c>
      <c r="F47" s="287"/>
      <c r="G47" s="287"/>
      <c r="H47" s="287"/>
      <c r="I47" s="287"/>
      <c r="J47" s="288"/>
      <c r="K47" s="288"/>
      <c r="L47" s="168"/>
      <c r="M47" s="282"/>
      <c r="N47" s="282"/>
      <c r="O47" s="285"/>
      <c r="P47" s="285"/>
      <c r="Q47" s="282"/>
      <c r="R47" s="282"/>
      <c r="S47" s="285"/>
      <c r="T47" s="285"/>
      <c r="U47" s="282"/>
      <c r="V47" s="282"/>
      <c r="W47" s="286"/>
      <c r="X47" s="286"/>
      <c r="Y47" s="286"/>
    </row>
    <row r="48" spans="2:25">
      <c r="B48" s="163"/>
      <c r="C48" s="171">
        <f>C46</f>
        <v>0.04</v>
      </c>
      <c r="D48" s="165">
        <f>$E$8/20</f>
        <v>0</v>
      </c>
      <c r="E48" s="165">
        <f>SUM(C48*D48)*180/360+E49</f>
        <v>0</v>
      </c>
      <c r="F48" s="287">
        <f>SUM(D48:D49)</f>
        <v>0</v>
      </c>
      <c r="G48" s="287">
        <f>SUM(E48:E49)</f>
        <v>0</v>
      </c>
      <c r="H48" s="287">
        <f>F48*$H$23</f>
        <v>0</v>
      </c>
      <c r="I48" s="287">
        <f>G48*$I$23</f>
        <v>0</v>
      </c>
      <c r="J48" s="288">
        <f>+H48*$J$23</f>
        <v>0</v>
      </c>
      <c r="K48" s="288">
        <f>+I48*$K$23</f>
        <v>0</v>
      </c>
      <c r="L48" s="168">
        <f>L46+1</f>
        <v>2039</v>
      </c>
      <c r="M48" s="282">
        <f>+$M$24*J48</f>
        <v>0</v>
      </c>
      <c r="N48" s="282">
        <f>+$M$24*K48</f>
        <v>0</v>
      </c>
      <c r="O48" s="285">
        <f t="shared" ref="O48:P48" si="12">+$O$24*J46</f>
        <v>0</v>
      </c>
      <c r="P48" s="285">
        <f t="shared" si="12"/>
        <v>0</v>
      </c>
      <c r="Q48" s="282">
        <f>+J44*$Q$24</f>
        <v>0</v>
      </c>
      <c r="R48" s="282">
        <f>+K44*$Q$24</f>
        <v>0</v>
      </c>
      <c r="S48" s="285">
        <f>+J42*$S$24</f>
        <v>0</v>
      </c>
      <c r="T48" s="285">
        <f>+K42*$S$24</f>
        <v>0</v>
      </c>
      <c r="U48" s="282">
        <f>+J40*$U$24</f>
        <v>0</v>
      </c>
      <c r="V48" s="282">
        <f>+K40*$U$24</f>
        <v>0</v>
      </c>
      <c r="W48" s="286">
        <f t="shared" si="4"/>
        <v>0</v>
      </c>
      <c r="X48" s="286">
        <f t="shared" si="3"/>
        <v>0</v>
      </c>
      <c r="Y48" s="286">
        <f t="shared" si="5"/>
        <v>0</v>
      </c>
    </row>
    <row r="49" spans="2:25">
      <c r="B49" s="163"/>
      <c r="C49" s="171"/>
      <c r="D49" s="165">
        <v>0</v>
      </c>
      <c r="E49" s="165">
        <f>E50</f>
        <v>0</v>
      </c>
      <c r="F49" s="287"/>
      <c r="G49" s="287"/>
      <c r="H49" s="292"/>
      <c r="I49" s="292"/>
      <c r="J49" s="288"/>
      <c r="K49" s="288"/>
      <c r="L49" s="290"/>
      <c r="M49" s="282"/>
      <c r="N49" s="282"/>
      <c r="O49" s="285"/>
      <c r="P49" s="285"/>
      <c r="Q49" s="282"/>
      <c r="R49" s="282"/>
      <c r="S49" s="285"/>
      <c r="T49" s="285"/>
      <c r="U49" s="282"/>
      <c r="V49" s="282"/>
      <c r="W49" s="286"/>
      <c r="X49" s="286"/>
      <c r="Y49" s="286"/>
    </row>
    <row r="50" spans="2:25">
      <c r="B50" s="163"/>
      <c r="C50" s="171">
        <f>C48</f>
        <v>0.04</v>
      </c>
      <c r="D50" s="165">
        <f>$E$8/20</f>
        <v>0</v>
      </c>
      <c r="E50" s="165">
        <f>SUM(C50*D50)*180/360+E51</f>
        <v>0</v>
      </c>
      <c r="F50" s="287">
        <f>SUM(D50:D51)</f>
        <v>0</v>
      </c>
      <c r="G50" s="287">
        <f>SUM(E50:E51)</f>
        <v>0</v>
      </c>
      <c r="H50" s="287">
        <f>F50*$H$23</f>
        <v>0</v>
      </c>
      <c r="I50" s="287">
        <f>G50*$I$23</f>
        <v>0</v>
      </c>
      <c r="J50" s="288">
        <f>+H50*$J$23</f>
        <v>0</v>
      </c>
      <c r="K50" s="288">
        <f>+I50*$K$23</f>
        <v>0</v>
      </c>
      <c r="L50" s="168">
        <f>L48+1</f>
        <v>2040</v>
      </c>
      <c r="M50" s="282">
        <f>+$M$24*J50</f>
        <v>0</v>
      </c>
      <c r="N50" s="282">
        <f>+$M$24*K50</f>
        <v>0</v>
      </c>
      <c r="O50" s="285">
        <f t="shared" ref="O50:P50" si="13">+$O$24*J48</f>
        <v>0</v>
      </c>
      <c r="P50" s="285">
        <f t="shared" si="13"/>
        <v>0</v>
      </c>
      <c r="Q50" s="282">
        <f>+J46*$Q$24</f>
        <v>0</v>
      </c>
      <c r="R50" s="282">
        <f>+K46*$Q$24</f>
        <v>0</v>
      </c>
      <c r="S50" s="285">
        <f>+J44*$S$24</f>
        <v>0</v>
      </c>
      <c r="T50" s="285">
        <f>+K44*$S$24</f>
        <v>0</v>
      </c>
      <c r="U50" s="282">
        <f>+J42*$U$24</f>
        <v>0</v>
      </c>
      <c r="V50" s="282">
        <f>+K42*$U$24</f>
        <v>0</v>
      </c>
      <c r="W50" s="286">
        <f t="shared" si="4"/>
        <v>0</v>
      </c>
      <c r="X50" s="286">
        <f t="shared" si="3"/>
        <v>0</v>
      </c>
      <c r="Y50" s="286">
        <f t="shared" si="5"/>
        <v>0</v>
      </c>
    </row>
    <row r="51" spans="2:25">
      <c r="B51" s="163"/>
      <c r="C51" s="171"/>
      <c r="D51" s="165">
        <v>0</v>
      </c>
      <c r="E51" s="165">
        <f>E52</f>
        <v>0</v>
      </c>
      <c r="F51" s="293"/>
      <c r="G51" s="293"/>
      <c r="H51" s="293"/>
      <c r="I51" s="293"/>
      <c r="J51" s="288"/>
      <c r="K51" s="288"/>
      <c r="L51" s="290"/>
      <c r="M51" s="282"/>
      <c r="N51" s="282"/>
      <c r="O51" s="285"/>
      <c r="P51" s="285"/>
      <c r="Q51" s="282"/>
      <c r="R51" s="282"/>
      <c r="S51" s="285"/>
      <c r="T51" s="285"/>
      <c r="U51" s="282"/>
      <c r="V51" s="282"/>
      <c r="W51" s="286"/>
      <c r="X51" s="286"/>
      <c r="Y51" s="286"/>
    </row>
    <row r="52" spans="2:25">
      <c r="B52" s="163"/>
      <c r="C52" s="171">
        <f>C50</f>
        <v>0.04</v>
      </c>
      <c r="D52" s="165">
        <f>$E$8/20</f>
        <v>0</v>
      </c>
      <c r="E52" s="165">
        <f>SUM(C52*D52)*180/360+E53</f>
        <v>0</v>
      </c>
      <c r="F52" s="287">
        <f>SUM(D52:D53)</f>
        <v>0</v>
      </c>
      <c r="G52" s="287">
        <f>SUM(E52:E53)</f>
        <v>0</v>
      </c>
      <c r="H52" s="287">
        <f>F52*$H$23</f>
        <v>0</v>
      </c>
      <c r="I52" s="287">
        <f>G52*$I$23</f>
        <v>0</v>
      </c>
      <c r="J52" s="288">
        <f>+H52*$J$23</f>
        <v>0</v>
      </c>
      <c r="K52" s="288">
        <f>+I52*$K$23</f>
        <v>0</v>
      </c>
      <c r="L52" s="168">
        <f>L50+1</f>
        <v>2041</v>
      </c>
      <c r="M52" s="282">
        <f>+$M$24*J52</f>
        <v>0</v>
      </c>
      <c r="N52" s="282">
        <f>+$M$24*K52</f>
        <v>0</v>
      </c>
      <c r="O52" s="285">
        <f t="shared" ref="O52:P52" si="14">+$O$24*J50</f>
        <v>0</v>
      </c>
      <c r="P52" s="285">
        <f t="shared" si="14"/>
        <v>0</v>
      </c>
      <c r="Q52" s="282">
        <f>+J48*$Q$24</f>
        <v>0</v>
      </c>
      <c r="R52" s="282">
        <f>+K48*$Q$24</f>
        <v>0</v>
      </c>
      <c r="S52" s="285">
        <f>+J46*$S$24</f>
        <v>0</v>
      </c>
      <c r="T52" s="285">
        <f>+K46*$S$24</f>
        <v>0</v>
      </c>
      <c r="U52" s="282">
        <f>+J44*$U$24</f>
        <v>0</v>
      </c>
      <c r="V52" s="282">
        <f>+K44*$U$24</f>
        <v>0</v>
      </c>
      <c r="W52" s="286">
        <f t="shared" si="4"/>
        <v>0</v>
      </c>
      <c r="X52" s="286">
        <f t="shared" si="3"/>
        <v>0</v>
      </c>
      <c r="Y52" s="286">
        <f t="shared" si="5"/>
        <v>0</v>
      </c>
    </row>
    <row r="53" spans="2:25">
      <c r="B53" s="163"/>
      <c r="C53" s="171"/>
      <c r="D53" s="165">
        <v>0</v>
      </c>
      <c r="E53" s="165">
        <f>E54</f>
        <v>0</v>
      </c>
      <c r="F53" s="287"/>
      <c r="G53" s="287"/>
      <c r="H53" s="287"/>
      <c r="I53" s="287"/>
      <c r="J53" s="288"/>
      <c r="K53" s="288"/>
      <c r="L53" s="290"/>
      <c r="M53" s="282"/>
      <c r="N53" s="282"/>
      <c r="O53" s="285"/>
      <c r="P53" s="285"/>
      <c r="Q53" s="282"/>
      <c r="R53" s="282"/>
      <c r="S53" s="285"/>
      <c r="T53" s="285"/>
      <c r="U53" s="282"/>
      <c r="V53" s="282"/>
      <c r="W53" s="286"/>
      <c r="X53" s="286"/>
      <c r="Y53" s="286"/>
    </row>
    <row r="54" spans="2:25">
      <c r="B54" s="163"/>
      <c r="C54" s="171">
        <f>C52</f>
        <v>0.04</v>
      </c>
      <c r="D54" s="165">
        <f>$E$8/20</f>
        <v>0</v>
      </c>
      <c r="E54" s="165">
        <f>SUM(C54*D54)*180/360+E55</f>
        <v>0</v>
      </c>
      <c r="F54" s="287">
        <f>SUM(D54:D55)</f>
        <v>0</v>
      </c>
      <c r="G54" s="287">
        <f>SUM(E54:E55)</f>
        <v>0</v>
      </c>
      <c r="H54" s="287">
        <f>F54*$H$23</f>
        <v>0</v>
      </c>
      <c r="I54" s="287">
        <f>G54*$I$23</f>
        <v>0</v>
      </c>
      <c r="J54" s="288">
        <f>+H54*$J$23</f>
        <v>0</v>
      </c>
      <c r="K54" s="288">
        <f>+I54*$K$23</f>
        <v>0</v>
      </c>
      <c r="L54" s="168">
        <f>L52+1</f>
        <v>2042</v>
      </c>
      <c r="M54" s="282">
        <f>+$M$24*J54</f>
        <v>0</v>
      </c>
      <c r="N54" s="282">
        <f>+$M$24*K54</f>
        <v>0</v>
      </c>
      <c r="O54" s="285">
        <f t="shared" ref="O54:P54" si="15">+$O$24*J52</f>
        <v>0</v>
      </c>
      <c r="P54" s="285">
        <f t="shared" si="15"/>
        <v>0</v>
      </c>
      <c r="Q54" s="282">
        <f>+J50*$Q$24</f>
        <v>0</v>
      </c>
      <c r="R54" s="282">
        <f>+K50*$Q$24</f>
        <v>0</v>
      </c>
      <c r="S54" s="285">
        <f>+J48*$S$24</f>
        <v>0</v>
      </c>
      <c r="T54" s="285">
        <f>+K48*$S$24</f>
        <v>0</v>
      </c>
      <c r="U54" s="282">
        <f>+J46*$U$24</f>
        <v>0</v>
      </c>
      <c r="V54" s="282">
        <f>+K46*$U$24</f>
        <v>0</v>
      </c>
      <c r="W54" s="286">
        <f t="shared" si="4"/>
        <v>0</v>
      </c>
      <c r="X54" s="286">
        <f t="shared" si="3"/>
        <v>0</v>
      </c>
      <c r="Y54" s="286">
        <f t="shared" si="5"/>
        <v>0</v>
      </c>
    </row>
    <row r="55" spans="2:25">
      <c r="B55" s="163"/>
      <c r="C55" s="171"/>
      <c r="D55" s="165">
        <v>0</v>
      </c>
      <c r="E55" s="165">
        <f>E56</f>
        <v>0</v>
      </c>
      <c r="F55" s="287"/>
      <c r="G55" s="287"/>
      <c r="H55" s="287"/>
      <c r="I55" s="287"/>
      <c r="J55" s="288"/>
      <c r="K55" s="288"/>
      <c r="L55" s="290"/>
      <c r="M55" s="282"/>
      <c r="N55" s="282"/>
      <c r="O55" s="285"/>
      <c r="P55" s="285"/>
      <c r="Q55" s="282"/>
      <c r="R55" s="282"/>
      <c r="S55" s="285"/>
      <c r="T55" s="285"/>
      <c r="U55" s="282"/>
      <c r="V55" s="282"/>
      <c r="W55" s="286"/>
      <c r="X55" s="286"/>
      <c r="Y55" s="286"/>
    </row>
    <row r="56" spans="2:25">
      <c r="B56" s="163"/>
      <c r="C56" s="171">
        <f>C54</f>
        <v>0.04</v>
      </c>
      <c r="D56" s="165">
        <f>$E$8/20</f>
        <v>0</v>
      </c>
      <c r="E56" s="165">
        <f>SUM(C56*D56)*180/360+E57</f>
        <v>0</v>
      </c>
      <c r="F56" s="287">
        <f>SUM(D56:D57)</f>
        <v>0</v>
      </c>
      <c r="G56" s="287">
        <f>SUM(E56:E57)</f>
        <v>0</v>
      </c>
      <c r="H56" s="287">
        <f>F56*$H$23</f>
        <v>0</v>
      </c>
      <c r="I56" s="287">
        <f>G56*$I$23</f>
        <v>0</v>
      </c>
      <c r="J56" s="288">
        <f>+H56*$J$23</f>
        <v>0</v>
      </c>
      <c r="K56" s="288">
        <f>+I56*$K$23</f>
        <v>0</v>
      </c>
      <c r="L56" s="168">
        <f>L54+1</f>
        <v>2043</v>
      </c>
      <c r="M56" s="282">
        <f>+$M$24*J56</f>
        <v>0</v>
      </c>
      <c r="N56" s="282">
        <f>+$M$24*K56</f>
        <v>0</v>
      </c>
      <c r="O56" s="285">
        <f t="shared" ref="O56:P56" si="16">+$O$24*J54</f>
        <v>0</v>
      </c>
      <c r="P56" s="285">
        <f t="shared" si="16"/>
        <v>0</v>
      </c>
      <c r="Q56" s="282">
        <f>+J52*$Q$24</f>
        <v>0</v>
      </c>
      <c r="R56" s="282">
        <f>+K52*$Q$24</f>
        <v>0</v>
      </c>
      <c r="S56" s="285">
        <f>+J50*$S$24</f>
        <v>0</v>
      </c>
      <c r="T56" s="285">
        <f>+K50*$S$24</f>
        <v>0</v>
      </c>
      <c r="U56" s="282">
        <f>+J48*$U$24</f>
        <v>0</v>
      </c>
      <c r="V56" s="282">
        <f>+K48*$U$24</f>
        <v>0</v>
      </c>
      <c r="W56" s="286">
        <f t="shared" si="4"/>
        <v>0</v>
      </c>
      <c r="X56" s="286">
        <f t="shared" si="3"/>
        <v>0</v>
      </c>
      <c r="Y56" s="286">
        <f t="shared" si="5"/>
        <v>0</v>
      </c>
    </row>
    <row r="57" spans="2:25">
      <c r="B57" s="163"/>
      <c r="C57" s="171"/>
      <c r="D57" s="165">
        <v>0</v>
      </c>
      <c r="E57" s="165">
        <f>E58</f>
        <v>0</v>
      </c>
      <c r="F57" s="287"/>
      <c r="G57" s="287"/>
      <c r="H57" s="287"/>
      <c r="I57" s="287"/>
      <c r="J57" s="288"/>
      <c r="K57" s="288"/>
      <c r="L57" s="168"/>
      <c r="M57" s="282"/>
      <c r="N57" s="282"/>
      <c r="O57" s="285"/>
      <c r="P57" s="285"/>
      <c r="Q57" s="282"/>
      <c r="R57" s="282"/>
      <c r="S57" s="285"/>
      <c r="T57" s="285"/>
      <c r="U57" s="282"/>
      <c r="V57" s="282"/>
      <c r="W57" s="286"/>
      <c r="X57" s="286"/>
      <c r="Y57" s="286"/>
    </row>
    <row r="58" spans="2:25">
      <c r="B58" s="163"/>
      <c r="C58" s="171">
        <f>C56</f>
        <v>0.04</v>
      </c>
      <c r="D58" s="165">
        <f>$E$8/20</f>
        <v>0</v>
      </c>
      <c r="E58" s="165">
        <f>SUM(C58*D58)*180/360+E59</f>
        <v>0</v>
      </c>
      <c r="F58" s="287">
        <f>SUM(D58:D59)</f>
        <v>0</v>
      </c>
      <c r="G58" s="287">
        <f>SUM(E58:E59)</f>
        <v>0</v>
      </c>
      <c r="H58" s="287">
        <f>F58*$H$23</f>
        <v>0</v>
      </c>
      <c r="I58" s="287">
        <f>G58*$I$23</f>
        <v>0</v>
      </c>
      <c r="J58" s="288">
        <f>+H58*$J$23</f>
        <v>0</v>
      </c>
      <c r="K58" s="288">
        <f>+I58*$K$23</f>
        <v>0</v>
      </c>
      <c r="L58" s="168">
        <f>L56+1</f>
        <v>2044</v>
      </c>
      <c r="M58" s="282">
        <f>+$M$24*J58</f>
        <v>0</v>
      </c>
      <c r="N58" s="282">
        <f>+$M$24*K58</f>
        <v>0</v>
      </c>
      <c r="O58" s="285">
        <f t="shared" ref="O58:P58" si="17">+$O$24*J56</f>
        <v>0</v>
      </c>
      <c r="P58" s="285">
        <f t="shared" si="17"/>
        <v>0</v>
      </c>
      <c r="Q58" s="282">
        <f>+J54*$Q$24</f>
        <v>0</v>
      </c>
      <c r="R58" s="282">
        <f>+K54*$Q$24</f>
        <v>0</v>
      </c>
      <c r="S58" s="285">
        <f>+J52*$S$24</f>
        <v>0</v>
      </c>
      <c r="T58" s="285">
        <f>+K52*$S$24</f>
        <v>0</v>
      </c>
      <c r="U58" s="282">
        <f>+J50*$U$24</f>
        <v>0</v>
      </c>
      <c r="V58" s="282">
        <f>+K50*$U$24</f>
        <v>0</v>
      </c>
      <c r="W58" s="286">
        <f t="shared" si="4"/>
        <v>0</v>
      </c>
      <c r="X58" s="286">
        <f t="shared" si="3"/>
        <v>0</v>
      </c>
      <c r="Y58" s="286">
        <f t="shared" si="5"/>
        <v>0</v>
      </c>
    </row>
    <row r="59" spans="2:25">
      <c r="B59" s="163"/>
      <c r="C59" s="171"/>
      <c r="D59" s="165">
        <v>0</v>
      </c>
      <c r="E59" s="165">
        <f>E60</f>
        <v>0</v>
      </c>
      <c r="F59" s="287"/>
      <c r="G59" s="287"/>
      <c r="H59" s="287"/>
      <c r="I59" s="287"/>
      <c r="J59" s="288"/>
      <c r="K59" s="288"/>
      <c r="L59" s="290"/>
      <c r="M59" s="282"/>
      <c r="N59" s="282"/>
      <c r="O59" s="285"/>
      <c r="P59" s="285"/>
      <c r="Q59" s="282"/>
      <c r="R59" s="282"/>
      <c r="S59" s="285"/>
      <c r="T59" s="285"/>
      <c r="U59" s="282"/>
      <c r="V59" s="282"/>
      <c r="W59" s="286"/>
      <c r="X59" s="286"/>
      <c r="Y59" s="286"/>
    </row>
    <row r="60" spans="2:25">
      <c r="B60" s="163"/>
      <c r="C60" s="171">
        <f>C58</f>
        <v>0.04</v>
      </c>
      <c r="D60" s="165">
        <f>$E$8/20</f>
        <v>0</v>
      </c>
      <c r="E60" s="165">
        <f>SUM(C60*D60)*180/360+E61</f>
        <v>0</v>
      </c>
      <c r="F60" s="287">
        <f>SUM(D60:D61)</f>
        <v>0</v>
      </c>
      <c r="G60" s="287">
        <f>SUM(E60:E61)</f>
        <v>0</v>
      </c>
      <c r="H60" s="287">
        <f>F60*$H$23</f>
        <v>0</v>
      </c>
      <c r="I60" s="287">
        <f>G60*$I$23</f>
        <v>0</v>
      </c>
      <c r="J60" s="288">
        <f>+H60*$J$23</f>
        <v>0</v>
      </c>
      <c r="K60" s="288">
        <f>+I60*$K$23</f>
        <v>0</v>
      </c>
      <c r="L60" s="168">
        <f>L58+1</f>
        <v>2045</v>
      </c>
      <c r="M60" s="282">
        <f>+$M$24*J60</f>
        <v>0</v>
      </c>
      <c r="N60" s="282">
        <f>+$M$24*K60</f>
        <v>0</v>
      </c>
      <c r="O60" s="285">
        <f t="shared" ref="O60:P60" si="18">+$O$24*J58</f>
        <v>0</v>
      </c>
      <c r="P60" s="285">
        <f t="shared" si="18"/>
        <v>0</v>
      </c>
      <c r="Q60" s="282">
        <f>+J56*$Q$24</f>
        <v>0</v>
      </c>
      <c r="R60" s="282">
        <f>+K56*$Q$24</f>
        <v>0</v>
      </c>
      <c r="S60" s="285">
        <f>+J54*$S$24</f>
        <v>0</v>
      </c>
      <c r="T60" s="285">
        <f>+K54*$S$24</f>
        <v>0</v>
      </c>
      <c r="U60" s="282">
        <f>+J52*$U$24</f>
        <v>0</v>
      </c>
      <c r="V60" s="282">
        <f>+K52*$U$24</f>
        <v>0</v>
      </c>
      <c r="W60" s="286">
        <f t="shared" si="4"/>
        <v>0</v>
      </c>
      <c r="X60" s="286">
        <f t="shared" si="3"/>
        <v>0</v>
      </c>
      <c r="Y60" s="286">
        <f t="shared" si="5"/>
        <v>0</v>
      </c>
    </row>
    <row r="61" spans="2:25">
      <c r="B61" s="163"/>
      <c r="C61" s="171"/>
      <c r="D61" s="165">
        <v>0</v>
      </c>
      <c r="E61" s="165">
        <f>E62</f>
        <v>0</v>
      </c>
      <c r="F61" s="287"/>
      <c r="G61" s="287"/>
      <c r="H61" s="287"/>
      <c r="I61" s="287"/>
      <c r="J61" s="288"/>
      <c r="K61" s="288"/>
      <c r="L61" s="290"/>
      <c r="M61" s="282"/>
      <c r="N61" s="282"/>
      <c r="O61" s="285"/>
      <c r="P61" s="285"/>
      <c r="Q61" s="282"/>
      <c r="R61" s="282"/>
      <c r="S61" s="285"/>
      <c r="T61" s="285"/>
      <c r="U61" s="282"/>
      <c r="V61" s="282"/>
      <c r="W61" s="286"/>
      <c r="X61" s="286"/>
      <c r="Y61" s="286"/>
    </row>
    <row r="62" spans="2:25">
      <c r="B62" s="163"/>
      <c r="C62" s="171">
        <f>C60</f>
        <v>0.04</v>
      </c>
      <c r="D62" s="165">
        <f>$E$8/20</f>
        <v>0</v>
      </c>
      <c r="E62" s="165">
        <f>SUM(C62*D62)*180/360+E63</f>
        <v>0</v>
      </c>
      <c r="F62" s="287">
        <f>SUM(D62:D63)</f>
        <v>0</v>
      </c>
      <c r="G62" s="287">
        <f>SUM(E62:E63)</f>
        <v>0</v>
      </c>
      <c r="H62" s="287">
        <f>F62*$H$23</f>
        <v>0</v>
      </c>
      <c r="I62" s="287">
        <f>G62*$I$23</f>
        <v>0</v>
      </c>
      <c r="J62" s="288">
        <f>+H62*$J$23</f>
        <v>0</v>
      </c>
      <c r="K62" s="288">
        <f>+I62*$K$23</f>
        <v>0</v>
      </c>
      <c r="L62" s="168">
        <f>L60+1</f>
        <v>2046</v>
      </c>
      <c r="M62" s="282">
        <f>+$M$24*J62</f>
        <v>0</v>
      </c>
      <c r="N62" s="282">
        <f>+$M$24*K62</f>
        <v>0</v>
      </c>
      <c r="O62" s="285">
        <f t="shared" ref="O62:P62" si="19">+$O$24*J60</f>
        <v>0</v>
      </c>
      <c r="P62" s="285">
        <f t="shared" si="19"/>
        <v>0</v>
      </c>
      <c r="Q62" s="282">
        <f>+J58*$Q$24</f>
        <v>0</v>
      </c>
      <c r="R62" s="282">
        <f>+K58*$Q$24</f>
        <v>0</v>
      </c>
      <c r="S62" s="285">
        <f>+J56*$S$24</f>
        <v>0</v>
      </c>
      <c r="T62" s="285">
        <f>+K56*$S$24</f>
        <v>0</v>
      </c>
      <c r="U62" s="282">
        <f>+J54*$U$24</f>
        <v>0</v>
      </c>
      <c r="V62" s="282">
        <f>+K54*$U$24</f>
        <v>0</v>
      </c>
      <c r="W62" s="286">
        <f t="shared" si="4"/>
        <v>0</v>
      </c>
      <c r="X62" s="286">
        <f t="shared" si="3"/>
        <v>0</v>
      </c>
      <c r="Y62" s="286">
        <f t="shared" si="5"/>
        <v>0</v>
      </c>
    </row>
    <row r="63" spans="2:25">
      <c r="B63" s="163"/>
      <c r="C63" s="171"/>
      <c r="D63" s="165">
        <v>0</v>
      </c>
      <c r="E63" s="165">
        <f>E64</f>
        <v>0</v>
      </c>
      <c r="F63" s="287"/>
      <c r="G63" s="287"/>
      <c r="H63" s="287"/>
      <c r="I63" s="287"/>
      <c r="J63" s="288"/>
      <c r="K63" s="288"/>
      <c r="L63" s="290"/>
      <c r="M63" s="282"/>
      <c r="N63" s="282"/>
      <c r="O63" s="285"/>
      <c r="P63" s="285"/>
      <c r="Q63" s="282"/>
      <c r="R63" s="282"/>
      <c r="S63" s="285"/>
      <c r="T63" s="285"/>
      <c r="U63" s="282"/>
      <c r="V63" s="282"/>
      <c r="W63" s="286"/>
      <c r="X63" s="286"/>
      <c r="Y63" s="286"/>
    </row>
    <row r="64" spans="2:25">
      <c r="B64" s="163"/>
      <c r="C64" s="171">
        <f>C62</f>
        <v>0.04</v>
      </c>
      <c r="D64" s="165">
        <f>$E$8/20</f>
        <v>0</v>
      </c>
      <c r="E64" s="165">
        <f>SUM(C64*D64)*180/360+E65</f>
        <v>0</v>
      </c>
      <c r="F64" s="287">
        <f>SUM(D64:D65)</f>
        <v>0</v>
      </c>
      <c r="G64" s="287">
        <f>SUM(E64:E65)</f>
        <v>0</v>
      </c>
      <c r="H64" s="287">
        <f>F64*$H$23</f>
        <v>0</v>
      </c>
      <c r="I64" s="287">
        <f>G64*$I$23</f>
        <v>0</v>
      </c>
      <c r="J64" s="288">
        <f>+H64*$J$23</f>
        <v>0</v>
      </c>
      <c r="K64" s="288">
        <f>+I64*$K$23</f>
        <v>0</v>
      </c>
      <c r="L64" s="168">
        <f>L62+1</f>
        <v>2047</v>
      </c>
      <c r="M64" s="282">
        <f>+$M$24*J64</f>
        <v>0</v>
      </c>
      <c r="N64" s="282">
        <f>+$M$24*K64</f>
        <v>0</v>
      </c>
      <c r="O64" s="285">
        <f t="shared" ref="O64:P64" si="20">+$O$24*J62</f>
        <v>0</v>
      </c>
      <c r="P64" s="285">
        <f t="shared" si="20"/>
        <v>0</v>
      </c>
      <c r="Q64" s="282">
        <f>+J60*$Q$24</f>
        <v>0</v>
      </c>
      <c r="R64" s="282">
        <f>+K60*$Q$24</f>
        <v>0</v>
      </c>
      <c r="S64" s="285">
        <f>+J58*$S$24</f>
        <v>0</v>
      </c>
      <c r="T64" s="285">
        <f>+K58*$S$24</f>
        <v>0</v>
      </c>
      <c r="U64" s="282">
        <f>+J56*$U$24</f>
        <v>0</v>
      </c>
      <c r="V64" s="282">
        <f>+K56*$U$24</f>
        <v>0</v>
      </c>
      <c r="W64" s="286">
        <f t="shared" si="4"/>
        <v>0</v>
      </c>
      <c r="X64" s="286">
        <f t="shared" si="3"/>
        <v>0</v>
      </c>
      <c r="Y64" s="286">
        <f t="shared" si="5"/>
        <v>0</v>
      </c>
    </row>
    <row r="65" spans="2:30">
      <c r="B65" s="163"/>
      <c r="C65" s="171"/>
      <c r="D65" s="165">
        <v>0</v>
      </c>
      <c r="E65" s="165">
        <f>E66</f>
        <v>0</v>
      </c>
      <c r="F65" s="287"/>
      <c r="G65" s="287"/>
      <c r="H65" s="287"/>
      <c r="I65" s="287"/>
      <c r="J65" s="288"/>
      <c r="K65" s="288"/>
      <c r="L65" s="290"/>
      <c r="M65" s="282"/>
      <c r="N65" s="282"/>
      <c r="O65" s="285"/>
      <c r="P65" s="285"/>
      <c r="Q65" s="282"/>
      <c r="R65" s="282"/>
      <c r="S65" s="285"/>
      <c r="T65" s="285"/>
      <c r="U65" s="282"/>
      <c r="V65" s="282"/>
      <c r="W65" s="286"/>
      <c r="X65" s="286"/>
      <c r="Y65" s="286"/>
    </row>
    <row r="66" spans="2:30">
      <c r="B66" s="163"/>
      <c r="C66" s="171">
        <f>C64</f>
        <v>0.04</v>
      </c>
      <c r="D66" s="165">
        <f>$E$8/20</f>
        <v>0</v>
      </c>
      <c r="E66" s="165">
        <f>SUM(C66*D66)*180/360+E67</f>
        <v>0</v>
      </c>
      <c r="F66" s="287">
        <f>SUM(D66:D67)</f>
        <v>0</v>
      </c>
      <c r="G66" s="287">
        <f>SUM(E66:E67)</f>
        <v>0</v>
      </c>
      <c r="H66" s="287">
        <f>F66*$H$23</f>
        <v>0</v>
      </c>
      <c r="I66" s="287">
        <f>G66*$I$23</f>
        <v>0</v>
      </c>
      <c r="J66" s="288">
        <f>+H66*$J$23</f>
        <v>0</v>
      </c>
      <c r="K66" s="288">
        <f>+I66*$K$23</f>
        <v>0</v>
      </c>
      <c r="L66" s="168">
        <f>L64+1</f>
        <v>2048</v>
      </c>
      <c r="M66" s="282">
        <f>+$M$24*J66</f>
        <v>0</v>
      </c>
      <c r="N66" s="282">
        <f>+$M$24*K66</f>
        <v>0</v>
      </c>
      <c r="O66" s="285">
        <f>+$O$24*J64</f>
        <v>0</v>
      </c>
      <c r="P66" s="285">
        <f>+$O$24*K64</f>
        <v>0</v>
      </c>
      <c r="Q66" s="282">
        <f>+J62*$Q$24</f>
        <v>0</v>
      </c>
      <c r="R66" s="282">
        <f>+K62*$Q$24</f>
        <v>0</v>
      </c>
      <c r="S66" s="285">
        <f>+J60*$S$24</f>
        <v>0</v>
      </c>
      <c r="T66" s="285">
        <f>+K60*$S$24</f>
        <v>0</v>
      </c>
      <c r="U66" s="282">
        <f>+J58*$U$24</f>
        <v>0</v>
      </c>
      <c r="V66" s="282">
        <f>+K58*$U$24</f>
        <v>0</v>
      </c>
      <c r="W66" s="286">
        <f t="shared" si="4"/>
        <v>0</v>
      </c>
      <c r="X66" s="286">
        <f t="shared" si="3"/>
        <v>0</v>
      </c>
      <c r="Y66" s="286">
        <f t="shared" si="5"/>
        <v>0</v>
      </c>
    </row>
    <row r="67" spans="2:30">
      <c r="B67" s="139"/>
      <c r="C67" s="171"/>
      <c r="D67" s="165">
        <v>0</v>
      </c>
      <c r="E67" s="165">
        <f>E68</f>
        <v>0</v>
      </c>
      <c r="F67" s="287"/>
      <c r="G67" s="287"/>
      <c r="H67" s="287"/>
      <c r="I67" s="287"/>
      <c r="J67" s="288"/>
      <c r="K67" s="288"/>
      <c r="L67" s="168"/>
      <c r="M67" s="282"/>
      <c r="N67" s="282"/>
      <c r="O67" s="285"/>
      <c r="P67" s="285"/>
      <c r="Q67" s="282"/>
      <c r="R67" s="282"/>
      <c r="S67" s="285"/>
      <c r="T67" s="285"/>
      <c r="U67" s="282"/>
      <c r="V67" s="282"/>
      <c r="W67" s="286"/>
      <c r="X67" s="286"/>
      <c r="Y67" s="286"/>
    </row>
    <row r="68" spans="2:30">
      <c r="B68" s="139"/>
      <c r="C68" s="171">
        <f>C66</f>
        <v>0.04</v>
      </c>
      <c r="D68" s="165">
        <v>0</v>
      </c>
      <c r="E68" s="165">
        <f>SUM(C68*D68)*180/360+E69</f>
        <v>0</v>
      </c>
      <c r="F68" s="287">
        <f>SUM(D68:D69)</f>
        <v>0</v>
      </c>
      <c r="G68" s="287">
        <f>SUM(E68:E69)</f>
        <v>0</v>
      </c>
      <c r="H68" s="287">
        <f>F68*$H$23</f>
        <v>0</v>
      </c>
      <c r="I68" s="287">
        <f>G68*$I$23</f>
        <v>0</v>
      </c>
      <c r="J68" s="288">
        <f>+H68*$J$23</f>
        <v>0</v>
      </c>
      <c r="K68" s="288">
        <f>+I68*$K$23</f>
        <v>0</v>
      </c>
      <c r="L68" s="168">
        <f>L66+1</f>
        <v>2049</v>
      </c>
      <c r="M68" s="282">
        <f t="shared" ref="M68:N68" si="21">+$M$24*J68</f>
        <v>0</v>
      </c>
      <c r="N68" s="282">
        <f t="shared" si="21"/>
        <v>0</v>
      </c>
      <c r="O68" s="285">
        <f>+$O$24*J66</f>
        <v>0</v>
      </c>
      <c r="P68" s="285">
        <f>+$O$24*K66</f>
        <v>0</v>
      </c>
      <c r="Q68" s="282">
        <f>+J64*$Q$24</f>
        <v>0</v>
      </c>
      <c r="R68" s="282">
        <f>+K64*$Q$24</f>
        <v>0</v>
      </c>
      <c r="S68" s="285">
        <f>+J62*$S$24</f>
        <v>0</v>
      </c>
      <c r="T68" s="285">
        <f>+K62*$S$24</f>
        <v>0</v>
      </c>
      <c r="U68" s="282">
        <f>+J60*$U$24</f>
        <v>0</v>
      </c>
      <c r="V68" s="282">
        <f>+K60*$U$24</f>
        <v>0</v>
      </c>
      <c r="W68" s="286">
        <f t="shared" si="4"/>
        <v>0</v>
      </c>
      <c r="X68" s="286">
        <f t="shared" si="3"/>
        <v>0</v>
      </c>
      <c r="Y68" s="286">
        <f t="shared" si="5"/>
        <v>0</v>
      </c>
    </row>
    <row r="69" spans="2:30">
      <c r="B69" s="139"/>
      <c r="C69" s="171"/>
      <c r="D69" s="165">
        <v>0</v>
      </c>
      <c r="E69" s="165">
        <f>E70</f>
        <v>0</v>
      </c>
      <c r="F69" s="287"/>
      <c r="G69" s="287"/>
      <c r="H69" s="287"/>
      <c r="I69" s="287"/>
      <c r="J69" s="288"/>
      <c r="K69" s="288"/>
      <c r="L69" s="290"/>
      <c r="M69" s="282"/>
      <c r="N69" s="282"/>
      <c r="O69" s="285"/>
      <c r="P69" s="285"/>
      <c r="Q69" s="282"/>
      <c r="R69" s="282"/>
      <c r="S69" s="285"/>
      <c r="T69" s="285"/>
      <c r="U69" s="282"/>
      <c r="V69" s="282"/>
      <c r="W69" s="286"/>
      <c r="X69" s="286"/>
      <c r="Y69" s="286"/>
    </row>
    <row r="70" spans="2:30">
      <c r="B70" s="139"/>
      <c r="C70" s="171">
        <f>C68</f>
        <v>0.04</v>
      </c>
      <c r="D70" s="165">
        <v>0</v>
      </c>
      <c r="E70" s="165">
        <f>SUM(C70*D70)*180/360+E71</f>
        <v>0</v>
      </c>
      <c r="F70" s="287">
        <f>SUM(D70:D71)</f>
        <v>0</v>
      </c>
      <c r="G70" s="287">
        <f>SUM(E70:E71)</f>
        <v>0</v>
      </c>
      <c r="H70" s="287">
        <f>F70*$H$23</f>
        <v>0</v>
      </c>
      <c r="I70" s="287">
        <f>G70*$I$23</f>
        <v>0</v>
      </c>
      <c r="J70" s="288">
        <f>+H70*$J$23</f>
        <v>0</v>
      </c>
      <c r="K70" s="288">
        <f>+I70*$K$23</f>
        <v>0</v>
      </c>
      <c r="L70" s="168">
        <f>L68+1</f>
        <v>2050</v>
      </c>
      <c r="M70" s="282">
        <f t="shared" ref="M70:N70" si="22">+$M$24*J70</f>
        <v>0</v>
      </c>
      <c r="N70" s="282">
        <f t="shared" si="22"/>
        <v>0</v>
      </c>
      <c r="O70" s="285">
        <f t="shared" ref="O70:P70" si="23">+$O$24*J68</f>
        <v>0</v>
      </c>
      <c r="P70" s="285">
        <f t="shared" si="23"/>
        <v>0</v>
      </c>
      <c r="Q70" s="282">
        <f>+J66*$Q$24</f>
        <v>0</v>
      </c>
      <c r="R70" s="282">
        <f>+K66*$Q$24</f>
        <v>0</v>
      </c>
      <c r="S70" s="285">
        <f>+J64*$S$24</f>
        <v>0</v>
      </c>
      <c r="T70" s="285">
        <f>+K64*$S$24</f>
        <v>0</v>
      </c>
      <c r="U70" s="282">
        <f>+J62*$U$24</f>
        <v>0</v>
      </c>
      <c r="V70" s="282">
        <f>+K62*$U$24</f>
        <v>0</v>
      </c>
      <c r="W70" s="286">
        <f t="shared" si="4"/>
        <v>0</v>
      </c>
      <c r="X70" s="286">
        <f t="shared" si="3"/>
        <v>0</v>
      </c>
      <c r="Y70" s="286">
        <f t="shared" si="5"/>
        <v>0</v>
      </c>
    </row>
    <row r="71" spans="2:30">
      <c r="C71" s="171"/>
      <c r="D71" s="165">
        <v>0</v>
      </c>
      <c r="E71" s="165">
        <f>E72</f>
        <v>0</v>
      </c>
      <c r="F71" s="287"/>
      <c r="G71" s="287"/>
      <c r="H71" s="287"/>
      <c r="I71" s="287"/>
      <c r="J71" s="288"/>
      <c r="K71" s="288"/>
      <c r="L71" s="290"/>
      <c r="M71" s="282"/>
      <c r="N71" s="282"/>
      <c r="O71" s="285"/>
      <c r="P71" s="285"/>
      <c r="Q71" s="282"/>
      <c r="R71" s="282"/>
      <c r="S71" s="285"/>
      <c r="T71" s="285"/>
      <c r="U71" s="282"/>
      <c r="V71" s="282"/>
      <c r="W71" s="286"/>
      <c r="X71" s="286"/>
      <c r="Y71" s="286"/>
    </row>
    <row r="72" spans="2:30">
      <c r="C72" s="171">
        <f>C70</f>
        <v>0.04</v>
      </c>
      <c r="D72" s="165">
        <v>0</v>
      </c>
      <c r="E72" s="165">
        <f>SUM(C72*D72)*180/360+E73</f>
        <v>0</v>
      </c>
      <c r="F72" s="287">
        <f>SUM(D72:D73)</f>
        <v>0</v>
      </c>
      <c r="G72" s="287">
        <f>SUM(E72:E73)</f>
        <v>0</v>
      </c>
      <c r="H72" s="287">
        <f>F72*$H$23</f>
        <v>0</v>
      </c>
      <c r="I72" s="287">
        <f>G72*$I$23</f>
        <v>0</v>
      </c>
      <c r="J72" s="288">
        <f>+H72*$J$23</f>
        <v>0</v>
      </c>
      <c r="K72" s="288">
        <f>+I72*$K$23</f>
        <v>0</v>
      </c>
      <c r="L72" s="168">
        <f>L70+1</f>
        <v>2051</v>
      </c>
      <c r="M72" s="282">
        <f t="shared" ref="M72:N72" si="24">+$M$24*J72</f>
        <v>0</v>
      </c>
      <c r="N72" s="282">
        <f t="shared" si="24"/>
        <v>0</v>
      </c>
      <c r="O72" s="285">
        <f t="shared" ref="O72:P72" si="25">+$O$24*J70</f>
        <v>0</v>
      </c>
      <c r="P72" s="285">
        <f t="shared" si="25"/>
        <v>0</v>
      </c>
      <c r="Q72" s="282">
        <f t="shared" ref="Q72:R72" si="26">+J68*$Q$24</f>
        <v>0</v>
      </c>
      <c r="R72" s="282">
        <f t="shared" si="26"/>
        <v>0</v>
      </c>
      <c r="S72" s="285">
        <f>+J66*$S$24</f>
        <v>0</v>
      </c>
      <c r="T72" s="285">
        <f>+K66*$S$24</f>
        <v>0</v>
      </c>
      <c r="U72" s="282">
        <f>+J64*$U$24</f>
        <v>0</v>
      </c>
      <c r="V72" s="282">
        <f>+K64*$U$24</f>
        <v>0</v>
      </c>
      <c r="W72" s="286">
        <f t="shared" si="4"/>
        <v>0</v>
      </c>
      <c r="X72" s="286">
        <f t="shared" si="3"/>
        <v>0</v>
      </c>
      <c r="Y72" s="286">
        <f t="shared" si="5"/>
        <v>0</v>
      </c>
    </row>
    <row r="73" spans="2:30">
      <c r="C73" s="171"/>
      <c r="D73" s="165">
        <v>0</v>
      </c>
      <c r="E73" s="165">
        <f>E74</f>
        <v>0</v>
      </c>
      <c r="F73" s="287"/>
      <c r="G73" s="287"/>
      <c r="H73" s="287"/>
      <c r="I73" s="287"/>
      <c r="J73" s="288"/>
      <c r="K73" s="288"/>
      <c r="L73" s="290"/>
      <c r="M73" s="282"/>
      <c r="N73" s="282"/>
      <c r="O73" s="285"/>
      <c r="P73" s="285"/>
      <c r="Q73" s="282"/>
      <c r="R73" s="282"/>
      <c r="S73" s="285"/>
      <c r="T73" s="285"/>
      <c r="U73" s="282"/>
      <c r="V73" s="282"/>
      <c r="W73" s="286"/>
      <c r="X73" s="286"/>
      <c r="Y73" s="286"/>
    </row>
    <row r="74" spans="2:30">
      <c r="C74" s="171">
        <f>C72</f>
        <v>0.04</v>
      </c>
      <c r="D74" s="165">
        <v>0</v>
      </c>
      <c r="E74" s="165">
        <f>SUM(C74*D74)*180/360+E75</f>
        <v>0</v>
      </c>
      <c r="F74" s="287">
        <f>SUM(D74:D75)</f>
        <v>0</v>
      </c>
      <c r="G74" s="287">
        <f>SUM(E74:E75)</f>
        <v>0</v>
      </c>
      <c r="H74" s="287">
        <f>F74*$H$23</f>
        <v>0</v>
      </c>
      <c r="I74" s="287">
        <f>G74*$I$23</f>
        <v>0</v>
      </c>
      <c r="J74" s="288">
        <f>+H74*$J$23</f>
        <v>0</v>
      </c>
      <c r="K74" s="288">
        <f>+I74*$K$23</f>
        <v>0</v>
      </c>
      <c r="L74" s="168">
        <f>L72+1</f>
        <v>2052</v>
      </c>
      <c r="M74" s="282">
        <f t="shared" ref="M74:N74" si="27">+$M$24*J74</f>
        <v>0</v>
      </c>
      <c r="N74" s="282">
        <f t="shared" si="27"/>
        <v>0</v>
      </c>
      <c r="O74" s="285">
        <f t="shared" ref="O74:P74" si="28">+$O$24*J72</f>
        <v>0</v>
      </c>
      <c r="P74" s="285">
        <f t="shared" si="28"/>
        <v>0</v>
      </c>
      <c r="Q74" s="282">
        <f t="shared" ref="Q74:R74" si="29">+J70*$Q$24</f>
        <v>0</v>
      </c>
      <c r="R74" s="282">
        <f t="shared" si="29"/>
        <v>0</v>
      </c>
      <c r="S74" s="285">
        <f>+J68*$S$24</f>
        <v>0</v>
      </c>
      <c r="T74" s="285">
        <f>+K68*$S$24</f>
        <v>0</v>
      </c>
      <c r="U74" s="282">
        <f>+J66*$U$24</f>
        <v>0</v>
      </c>
      <c r="V74" s="282">
        <f>+K66*$U$24</f>
        <v>0</v>
      </c>
      <c r="W74" s="286">
        <f t="shared" si="4"/>
        <v>0</v>
      </c>
      <c r="X74" s="286">
        <f t="shared" si="3"/>
        <v>0</v>
      </c>
      <c r="Y74" s="286">
        <f t="shared" si="5"/>
        <v>0</v>
      </c>
    </row>
    <row r="75" spans="2:30">
      <c r="C75" s="180"/>
      <c r="D75" s="180"/>
      <c r="E75" s="180"/>
      <c r="F75" s="294"/>
      <c r="G75" s="294"/>
      <c r="H75" s="295"/>
      <c r="I75" s="295"/>
      <c r="J75" s="295"/>
      <c r="K75" s="295"/>
      <c r="L75" s="296"/>
      <c r="M75" s="297"/>
      <c r="N75" s="297"/>
      <c r="O75" s="298"/>
      <c r="P75" s="298"/>
      <c r="Q75" s="297"/>
      <c r="R75" s="297"/>
      <c r="S75" s="298"/>
      <c r="T75" s="298"/>
      <c r="U75" s="297"/>
      <c r="V75" s="297"/>
      <c r="W75" s="299"/>
      <c r="X75" s="299"/>
      <c r="Y75" s="299"/>
    </row>
    <row r="76" spans="2:30" ht="12" thickBot="1">
      <c r="D76" s="165">
        <f>SUM(D27:D74)</f>
        <v>0</v>
      </c>
      <c r="E76" s="165">
        <f>SUM(E27:E74)</f>
        <v>0</v>
      </c>
      <c r="F76" s="165">
        <f t="shared" ref="F76:K76" si="30">SUM(F27:F74)</f>
        <v>0</v>
      </c>
      <c r="G76" s="165">
        <f t="shared" si="30"/>
        <v>0</v>
      </c>
      <c r="H76" s="165">
        <f t="shared" si="30"/>
        <v>0</v>
      </c>
      <c r="I76" s="165">
        <f t="shared" si="30"/>
        <v>0</v>
      </c>
      <c r="J76" s="165">
        <f t="shared" si="30"/>
        <v>0</v>
      </c>
      <c r="K76" s="165">
        <f t="shared" si="30"/>
        <v>0</v>
      </c>
      <c r="L76" s="165"/>
      <c r="M76" s="300">
        <f t="shared" ref="M76:Y76" si="31">SUM(M26:M75)</f>
        <v>0</v>
      </c>
      <c r="N76" s="300">
        <f t="shared" si="31"/>
        <v>0</v>
      </c>
      <c r="O76" s="301">
        <f t="shared" si="31"/>
        <v>0</v>
      </c>
      <c r="P76" s="301">
        <f t="shared" si="31"/>
        <v>0</v>
      </c>
      <c r="Q76" s="300">
        <f t="shared" si="31"/>
        <v>0</v>
      </c>
      <c r="R76" s="300">
        <f t="shared" si="31"/>
        <v>0</v>
      </c>
      <c r="S76" s="301">
        <f t="shared" si="31"/>
        <v>0</v>
      </c>
      <c r="T76" s="301">
        <f t="shared" si="31"/>
        <v>0</v>
      </c>
      <c r="U76" s="300">
        <f t="shared" si="31"/>
        <v>0</v>
      </c>
      <c r="V76" s="300">
        <f t="shared" si="31"/>
        <v>0</v>
      </c>
      <c r="W76" s="302">
        <f t="shared" si="31"/>
        <v>0</v>
      </c>
      <c r="X76" s="302">
        <f t="shared" si="31"/>
        <v>0</v>
      </c>
      <c r="Y76" s="302">
        <f t="shared" si="31"/>
        <v>0</v>
      </c>
    </row>
    <row r="77" spans="2:30" ht="13.5" thickTop="1">
      <c r="F77" s="303"/>
      <c r="G77" s="303"/>
      <c r="H77" s="287"/>
      <c r="I77" s="287"/>
      <c r="J77" s="287"/>
      <c r="K77" s="287"/>
      <c r="L77" s="191"/>
      <c r="M77" s="304"/>
      <c r="N77" s="304"/>
      <c r="O77" s="305"/>
      <c r="P77" s="305"/>
      <c r="Q77" s="304"/>
      <c r="R77" s="304"/>
      <c r="S77" s="305"/>
      <c r="T77" s="305"/>
      <c r="U77" s="304"/>
      <c r="V77" s="304"/>
      <c r="W77" s="306"/>
      <c r="X77" s="306"/>
      <c r="Y77" s="162"/>
    </row>
    <row r="78" spans="2:30" ht="12.75">
      <c r="D78" s="139"/>
      <c r="E78" s="139"/>
      <c r="F78" s="165"/>
      <c r="G78" s="165"/>
      <c r="H78" s="195"/>
      <c r="I78" s="195"/>
      <c r="J78" s="195"/>
      <c r="K78" s="195"/>
      <c r="L78" s="307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97"/>
      <c r="X78" s="198"/>
      <c r="Y78" s="199"/>
    </row>
    <row r="79" spans="2:30" ht="12.75">
      <c r="B79" s="200"/>
      <c r="C79" s="201"/>
      <c r="D79" s="201"/>
      <c r="E79" s="141"/>
      <c r="F79" s="202"/>
      <c r="G79" s="202"/>
      <c r="H79" s="203"/>
      <c r="I79" s="203"/>
      <c r="J79" s="203"/>
      <c r="K79" s="203"/>
      <c r="L79" s="307"/>
      <c r="M79" s="191"/>
      <c r="N79" s="191"/>
      <c r="O79" s="191"/>
      <c r="P79" s="191"/>
      <c r="Q79" s="191"/>
      <c r="R79" s="191"/>
      <c r="S79" s="191"/>
      <c r="T79" s="191"/>
      <c r="U79" s="191"/>
      <c r="V79" s="191"/>
      <c r="W79" s="308">
        <f>+E8</f>
        <v>0</v>
      </c>
      <c r="X79" s="205" t="s">
        <v>177</v>
      </c>
      <c r="Y79" s="206"/>
      <c r="Z79" s="206"/>
      <c r="AA79" s="206"/>
      <c r="AB79" s="206"/>
      <c r="AC79" s="206"/>
      <c r="AD79" s="191"/>
    </row>
    <row r="80" spans="2:30" ht="12.75">
      <c r="F80" s="307"/>
      <c r="G80" s="307"/>
      <c r="H80" s="309"/>
      <c r="I80" s="309"/>
      <c r="J80" s="284"/>
      <c r="K80" s="284"/>
      <c r="L80" s="307"/>
      <c r="M80" s="307"/>
      <c r="N80" s="307"/>
      <c r="O80" s="307"/>
      <c r="P80" s="307"/>
      <c r="Q80" s="307"/>
      <c r="R80" s="307"/>
      <c r="S80" s="307"/>
      <c r="T80" s="307"/>
      <c r="U80" s="307"/>
      <c r="V80" s="307"/>
      <c r="W80" s="310">
        <f>+W79*(0.333333333333333)</f>
        <v>0</v>
      </c>
      <c r="X80" s="311" t="s">
        <v>178</v>
      </c>
      <c r="Y80" s="312"/>
      <c r="Z80" s="307"/>
      <c r="AA80" s="307"/>
      <c r="AB80" s="307"/>
      <c r="AC80" s="307"/>
      <c r="AD80" s="307"/>
    </row>
    <row r="81" spans="1:50" ht="12.75">
      <c r="F81" s="307"/>
      <c r="G81" s="307"/>
      <c r="H81" s="284"/>
      <c r="I81" s="284"/>
      <c r="J81" s="284"/>
      <c r="K81" s="284"/>
      <c r="M81" s="307"/>
      <c r="N81" s="307"/>
      <c r="O81" s="307"/>
      <c r="P81" s="307"/>
      <c r="Q81" s="307"/>
      <c r="R81" s="307"/>
      <c r="S81" s="307"/>
      <c r="T81" s="307"/>
      <c r="U81" s="307"/>
      <c r="V81" s="307"/>
      <c r="W81" s="313">
        <f>+W80/2</f>
        <v>0</v>
      </c>
      <c r="X81" s="314" t="s">
        <v>179</v>
      </c>
      <c r="Y81" s="315"/>
      <c r="Z81" s="307"/>
      <c r="AA81" s="307"/>
      <c r="AB81" s="307"/>
      <c r="AC81" s="307"/>
      <c r="AD81" s="307"/>
    </row>
    <row r="82" spans="1:50" ht="12.75">
      <c r="F82" s="307"/>
      <c r="G82" s="307"/>
      <c r="H82" s="284"/>
      <c r="I82" s="284"/>
      <c r="J82" s="284"/>
      <c r="K82" s="284"/>
      <c r="M82" s="307"/>
      <c r="N82" s="307"/>
      <c r="O82" s="307"/>
      <c r="P82" s="307"/>
      <c r="Q82" s="307"/>
      <c r="R82" s="307"/>
      <c r="S82" s="307"/>
      <c r="T82" s="307"/>
      <c r="U82" s="307"/>
      <c r="V82" s="307"/>
      <c r="W82" s="310">
        <f>+W81</f>
        <v>0</v>
      </c>
      <c r="X82" s="311" t="s">
        <v>180</v>
      </c>
      <c r="Y82" s="312"/>
      <c r="Z82" s="307"/>
      <c r="AA82" s="307"/>
      <c r="AB82" s="307"/>
      <c r="AC82" s="307"/>
      <c r="AD82" s="307"/>
    </row>
    <row r="83" spans="1:50" ht="12.75">
      <c r="W83" s="316">
        <f>+W76-W81</f>
        <v>0</v>
      </c>
      <c r="X83" s="215" t="s">
        <v>181</v>
      </c>
      <c r="Y83" s="199"/>
    </row>
    <row r="84" spans="1:50" ht="12.75">
      <c r="F84" s="124"/>
      <c r="G84" s="124"/>
      <c r="J84" s="123"/>
      <c r="K84" s="123"/>
      <c r="U84" s="310"/>
      <c r="V84" s="216"/>
      <c r="W84" s="199"/>
      <c r="X84" s="123"/>
    </row>
    <row r="85" spans="1:50">
      <c r="A85" s="217" t="s">
        <v>175</v>
      </c>
      <c r="B85" s="218"/>
      <c r="C85" s="317">
        <v>2027</v>
      </c>
      <c r="D85" s="317">
        <v>2028</v>
      </c>
      <c r="E85" s="317">
        <v>2029</v>
      </c>
      <c r="F85" s="317">
        <v>2030</v>
      </c>
      <c r="G85" s="317">
        <v>2031</v>
      </c>
      <c r="H85" s="317">
        <v>2032</v>
      </c>
      <c r="I85" s="317">
        <v>2033</v>
      </c>
      <c r="J85" s="317">
        <v>2034</v>
      </c>
      <c r="K85" s="317">
        <v>2035</v>
      </c>
      <c r="L85" s="317">
        <v>2036</v>
      </c>
      <c r="M85" s="317">
        <v>2037</v>
      </c>
      <c r="N85" s="317">
        <v>2038</v>
      </c>
      <c r="O85" s="317">
        <v>2039</v>
      </c>
      <c r="P85" s="317">
        <v>2040</v>
      </c>
      <c r="Q85" s="317">
        <v>2041</v>
      </c>
      <c r="R85" s="317">
        <v>2042</v>
      </c>
      <c r="S85" s="317">
        <v>2043</v>
      </c>
      <c r="T85" s="317">
        <v>2044</v>
      </c>
      <c r="U85" s="317">
        <v>2045</v>
      </c>
      <c r="V85" s="317">
        <v>2046</v>
      </c>
      <c r="W85" s="317">
        <v>2047</v>
      </c>
      <c r="X85" s="317">
        <v>2048</v>
      </c>
      <c r="Y85" s="317"/>
      <c r="Z85" s="317"/>
      <c r="AA85" s="317"/>
      <c r="AC85" s="290"/>
      <c r="AD85" s="290"/>
      <c r="AE85" s="290"/>
      <c r="AF85" s="318"/>
      <c r="AG85" s="290"/>
      <c r="AH85" s="290"/>
      <c r="AI85" s="290"/>
      <c r="AJ85" s="290"/>
      <c r="AK85" s="290"/>
      <c r="AL85" s="290"/>
      <c r="AM85" s="290"/>
      <c r="AN85" s="319"/>
      <c r="AO85" s="319"/>
      <c r="AP85" s="319"/>
      <c r="AQ85" s="320"/>
      <c r="AR85" s="320"/>
      <c r="AS85" s="320"/>
      <c r="AT85" s="303"/>
      <c r="AU85" s="320"/>
      <c r="AV85" s="303"/>
      <c r="AW85" s="320"/>
      <c r="AX85" s="303"/>
    </row>
    <row r="86" spans="1:50">
      <c r="A86" s="223" t="s">
        <v>182</v>
      </c>
      <c r="C86" s="321" t="e">
        <f>VLOOKUP(C85,$L$26:$X$74,12,FALSE)*2</f>
        <v>#N/A</v>
      </c>
      <c r="D86" s="321">
        <f>VLOOKUP(D85,$L$26:$X$74,12,FALSE)*2</f>
        <v>0</v>
      </c>
      <c r="E86" s="321">
        <f t="shared" ref="E86:X86" si="32">VLOOKUP(E85,$L$26:$X$74,12,FALSE)*2</f>
        <v>0</v>
      </c>
      <c r="F86" s="321">
        <f t="shared" si="32"/>
        <v>0</v>
      </c>
      <c r="G86" s="321">
        <f t="shared" si="32"/>
        <v>0</v>
      </c>
      <c r="H86" s="321">
        <f t="shared" si="32"/>
        <v>0</v>
      </c>
      <c r="I86" s="321">
        <f t="shared" si="32"/>
        <v>0</v>
      </c>
      <c r="J86" s="321">
        <f t="shared" si="32"/>
        <v>0</v>
      </c>
      <c r="K86" s="321">
        <f t="shared" si="32"/>
        <v>0</v>
      </c>
      <c r="L86" s="321">
        <f t="shared" si="32"/>
        <v>0</v>
      </c>
      <c r="M86" s="321">
        <f t="shared" si="32"/>
        <v>0</v>
      </c>
      <c r="N86" s="321">
        <f t="shared" si="32"/>
        <v>0</v>
      </c>
      <c r="O86" s="321">
        <f t="shared" si="32"/>
        <v>0</v>
      </c>
      <c r="P86" s="321">
        <f t="shared" si="32"/>
        <v>0</v>
      </c>
      <c r="Q86" s="321">
        <f t="shared" si="32"/>
        <v>0</v>
      </c>
      <c r="R86" s="321">
        <f t="shared" si="32"/>
        <v>0</v>
      </c>
      <c r="S86" s="321">
        <f t="shared" si="32"/>
        <v>0</v>
      </c>
      <c r="T86" s="321">
        <f t="shared" si="32"/>
        <v>0</v>
      </c>
      <c r="U86" s="321">
        <f t="shared" si="32"/>
        <v>0</v>
      </c>
      <c r="V86" s="321">
        <f t="shared" si="32"/>
        <v>0</v>
      </c>
      <c r="W86" s="321">
        <f t="shared" si="32"/>
        <v>0</v>
      </c>
      <c r="X86" s="321">
        <f t="shared" si="32"/>
        <v>0</v>
      </c>
      <c r="Y86" s="321"/>
      <c r="Z86" s="321"/>
      <c r="AA86" s="321"/>
      <c r="AC86" s="225" t="e">
        <f>SUM(C86:AB86)</f>
        <v>#N/A</v>
      </c>
      <c r="AD86" s="126" t="e">
        <f>+W80-AC86</f>
        <v>#N/A</v>
      </c>
      <c r="AE86" s="130" t="s">
        <v>181</v>
      </c>
    </row>
    <row r="87" spans="1:50">
      <c r="A87" s="223" t="s">
        <v>183</v>
      </c>
      <c r="C87" s="321" t="e">
        <f>VLOOKUP(C85,$L$26:$X$74,13,FALSE)*2</f>
        <v>#N/A</v>
      </c>
      <c r="D87" s="321">
        <f>VLOOKUP(D85,$L$26:$X$74,13,FALSE)*2</f>
        <v>0</v>
      </c>
      <c r="E87" s="321">
        <f t="shared" ref="E87:X87" si="33">VLOOKUP(E85,$L$26:$X$74,13,FALSE)*2</f>
        <v>0</v>
      </c>
      <c r="F87" s="321">
        <f t="shared" si="33"/>
        <v>0</v>
      </c>
      <c r="G87" s="321">
        <f t="shared" si="33"/>
        <v>0</v>
      </c>
      <c r="H87" s="321">
        <f t="shared" si="33"/>
        <v>0</v>
      </c>
      <c r="I87" s="321">
        <f t="shared" si="33"/>
        <v>0</v>
      </c>
      <c r="J87" s="321">
        <f t="shared" si="33"/>
        <v>0</v>
      </c>
      <c r="K87" s="321">
        <f t="shared" si="33"/>
        <v>0</v>
      </c>
      <c r="L87" s="321">
        <f t="shared" si="33"/>
        <v>0</v>
      </c>
      <c r="M87" s="321">
        <f t="shared" si="33"/>
        <v>0</v>
      </c>
      <c r="N87" s="321">
        <f t="shared" si="33"/>
        <v>0</v>
      </c>
      <c r="O87" s="321">
        <f t="shared" si="33"/>
        <v>0</v>
      </c>
      <c r="P87" s="321">
        <f t="shared" si="33"/>
        <v>0</v>
      </c>
      <c r="Q87" s="321">
        <f t="shared" si="33"/>
        <v>0</v>
      </c>
      <c r="R87" s="321">
        <f t="shared" si="33"/>
        <v>0</v>
      </c>
      <c r="S87" s="321">
        <f t="shared" si="33"/>
        <v>0</v>
      </c>
      <c r="T87" s="321">
        <f t="shared" si="33"/>
        <v>0</v>
      </c>
      <c r="U87" s="321">
        <f t="shared" si="33"/>
        <v>0</v>
      </c>
      <c r="V87" s="321">
        <f t="shared" si="33"/>
        <v>0</v>
      </c>
      <c r="W87" s="321">
        <f t="shared" si="33"/>
        <v>0</v>
      </c>
      <c r="X87" s="321">
        <f t="shared" si="33"/>
        <v>0</v>
      </c>
      <c r="Y87" s="321"/>
      <c r="Z87" s="321"/>
      <c r="AA87" s="321"/>
      <c r="AC87" s="225" t="e">
        <f>SUM(C87:AB87)</f>
        <v>#N/A</v>
      </c>
    </row>
    <row r="88" spans="1:50" s="226" customFormat="1">
      <c r="A88" s="226" t="s">
        <v>184</v>
      </c>
      <c r="C88" s="227" t="e">
        <f>SUM(C86:C87)</f>
        <v>#N/A</v>
      </c>
      <c r="D88" s="227">
        <f t="shared" ref="D88:X88" si="34">SUM(D86:D87)</f>
        <v>0</v>
      </c>
      <c r="E88" s="227">
        <f t="shared" si="34"/>
        <v>0</v>
      </c>
      <c r="F88" s="227">
        <f t="shared" si="34"/>
        <v>0</v>
      </c>
      <c r="G88" s="227">
        <f t="shared" si="34"/>
        <v>0</v>
      </c>
      <c r="H88" s="227">
        <f t="shared" si="34"/>
        <v>0</v>
      </c>
      <c r="I88" s="227">
        <f t="shared" si="34"/>
        <v>0</v>
      </c>
      <c r="J88" s="227">
        <f t="shared" si="34"/>
        <v>0</v>
      </c>
      <c r="K88" s="227">
        <f t="shared" si="34"/>
        <v>0</v>
      </c>
      <c r="L88" s="227">
        <f t="shared" si="34"/>
        <v>0</v>
      </c>
      <c r="M88" s="227">
        <f t="shared" si="34"/>
        <v>0</v>
      </c>
      <c r="N88" s="227">
        <f t="shared" si="34"/>
        <v>0</v>
      </c>
      <c r="O88" s="227">
        <f t="shared" si="34"/>
        <v>0</v>
      </c>
      <c r="P88" s="227">
        <f t="shared" si="34"/>
        <v>0</v>
      </c>
      <c r="Q88" s="227">
        <f t="shared" si="34"/>
        <v>0</v>
      </c>
      <c r="R88" s="227">
        <f t="shared" si="34"/>
        <v>0</v>
      </c>
      <c r="S88" s="227">
        <f t="shared" si="34"/>
        <v>0</v>
      </c>
      <c r="T88" s="227">
        <f t="shared" si="34"/>
        <v>0</v>
      </c>
      <c r="U88" s="227">
        <f t="shared" si="34"/>
        <v>0</v>
      </c>
      <c r="V88" s="227">
        <f t="shared" si="34"/>
        <v>0</v>
      </c>
      <c r="W88" s="227">
        <f t="shared" si="34"/>
        <v>0</v>
      </c>
      <c r="X88" s="227">
        <f t="shared" si="34"/>
        <v>0</v>
      </c>
      <c r="Y88" s="227"/>
      <c r="Z88" s="227"/>
      <c r="AA88" s="227"/>
      <c r="AC88" s="227"/>
    </row>
    <row r="89" spans="1:50">
      <c r="L89" s="290"/>
    </row>
    <row r="90" spans="1:50">
      <c r="L90" s="290"/>
    </row>
    <row r="91" spans="1:50">
      <c r="L91" s="290"/>
    </row>
    <row r="92" spans="1:50">
      <c r="L92" s="290"/>
    </row>
    <row r="93" spans="1:50">
      <c r="L93" s="290"/>
    </row>
    <row r="94" spans="1:50">
      <c r="L94" s="290"/>
    </row>
    <row r="95" spans="1:50">
      <c r="L95" s="290"/>
    </row>
    <row r="96" spans="1:50">
      <c r="L96" s="290"/>
    </row>
    <row r="97" spans="12:12">
      <c r="L97" s="290"/>
    </row>
    <row r="98" spans="12:12">
      <c r="L98" s="318"/>
    </row>
    <row r="99" spans="12:12">
      <c r="L99" s="290"/>
    </row>
    <row r="100" spans="12:12">
      <c r="L100" s="290"/>
    </row>
    <row r="101" spans="12:12">
      <c r="L101" s="290"/>
    </row>
    <row r="102" spans="12:12">
      <c r="L102" s="290"/>
    </row>
    <row r="103" spans="12:12">
      <c r="L103" s="290"/>
    </row>
    <row r="104" spans="12:12">
      <c r="L104" s="290"/>
    </row>
    <row r="105" spans="12:12">
      <c r="L105" s="290"/>
    </row>
    <row r="106" spans="12:12">
      <c r="L106" s="290"/>
    </row>
    <row r="107" spans="12:12">
      <c r="L107" s="290"/>
    </row>
    <row r="108" spans="12:12">
      <c r="L108" s="290"/>
    </row>
    <row r="109" spans="12:12">
      <c r="L109" s="290"/>
    </row>
    <row r="110" spans="12:12">
      <c r="L110" s="290"/>
    </row>
    <row r="111" spans="12:12">
      <c r="L111" s="290"/>
    </row>
    <row r="112" spans="12:12">
      <c r="L112" s="290"/>
    </row>
    <row r="113" spans="12:12">
      <c r="L113" s="290"/>
    </row>
    <row r="114" spans="12:12">
      <c r="L114" s="319"/>
    </row>
    <row r="115" spans="12:12">
      <c r="L115" s="290"/>
    </row>
    <row r="116" spans="12:12">
      <c r="L116" s="319"/>
    </row>
    <row r="117" spans="12:12">
      <c r="L117" s="319"/>
    </row>
    <row r="118" spans="12:12">
      <c r="L118" s="319"/>
    </row>
    <row r="119" spans="12:12">
      <c r="L119" s="319"/>
    </row>
    <row r="120" spans="12:12">
      <c r="L120" s="320"/>
    </row>
    <row r="121" spans="12:12">
      <c r="L121" s="320"/>
    </row>
    <row r="122" spans="12:12">
      <c r="L122" s="320"/>
    </row>
    <row r="123" spans="12:12">
      <c r="L123" s="320"/>
    </row>
    <row r="124" spans="12:12">
      <c r="L124" s="320"/>
    </row>
    <row r="125" spans="12:12">
      <c r="L125" s="320"/>
    </row>
    <row r="126" spans="12:12">
      <c r="L126" s="303"/>
    </row>
    <row r="127" spans="12:12">
      <c r="L127" s="320"/>
    </row>
    <row r="128" spans="12:12">
      <c r="L128" s="303"/>
    </row>
  </sheetData>
  <sheetProtection algorithmName="SHA-512" hashValue="WfePw7Rb58WrdbXteCHAcSC+J3EgeQwxy80iaY1ROUXa6QgITweScx/0JA0xu9nvr8mJ3pXDORzZsJCJgkD/AA==" saltValue="ktbdRqKPNZC5qw9caaurWQ==" spinCount="100000" sheet="1" objects="1" scenarios="1"/>
  <mergeCells count="13">
    <mergeCell ref="W22:Y22"/>
    <mergeCell ref="M22:N22"/>
    <mergeCell ref="O22:P22"/>
    <mergeCell ref="Q22:R22"/>
    <mergeCell ref="S22:T22"/>
    <mergeCell ref="U22:V22"/>
    <mergeCell ref="W24:Y24"/>
    <mergeCell ref="M23:N23"/>
    <mergeCell ref="O23:P23"/>
    <mergeCell ref="Q23:R23"/>
    <mergeCell ref="S23:T23"/>
    <mergeCell ref="U23:V23"/>
    <mergeCell ref="W23:Y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PRIOR YEAR FUNDING</vt:lpstr>
      <vt:lpstr>PROJECT COST</vt:lpstr>
      <vt:lpstr>FUNDING SOURCES</vt:lpstr>
      <vt:lpstr>CONSTR. COSTS</vt:lpstr>
      <vt:lpstr>OPERATING COSTS</vt:lpstr>
      <vt:lpstr>DEBT SERVICE</vt:lpstr>
      <vt:lpstr>GO DS -- 2024</vt:lpstr>
      <vt:lpstr>GO DS -- 2026</vt:lpstr>
      <vt:lpstr>GO DS -- 2028</vt:lpstr>
      <vt:lpstr>MMB Inflation Factors</vt:lpstr>
      <vt:lpstr>Midpt</vt:lpstr>
      <vt:lpstr>'CONSTR. COSTS'!Print_Area</vt:lpstr>
      <vt:lpstr>'DEBT SERVICE'!Print_Area</vt:lpstr>
      <vt:lpstr>'FUNDING SOURCES'!Print_Area</vt:lpstr>
      <vt:lpstr>'OPERATING COSTS'!Print_Area</vt:lpstr>
      <vt:lpstr>'PRIOR YEAR FUNDING'!Print_Area</vt:lpstr>
      <vt:lpstr>'PROJECT COST'!Print_Area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2012-06-08T13:21:45Z</dcterms:created>
  <dcterms:modified xsi:type="dcterms:W3CDTF">2022-05-24T19:23:59Z</dcterms:modified>
  <cp:category/>
  <cp:contentStatus/>
</cp:coreProperties>
</file>